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autoCompressPictures="0" defaultThemeVersion="124226"/>
  <bookViews>
    <workbookView xWindow="255" yWindow="315" windowWidth="17340" windowHeight="9420" tabRatio="759"/>
  </bookViews>
  <sheets>
    <sheet name="Lisa 1 - koond" sheetId="1" r:id="rId1"/>
    <sheet name="Lisa 2 - MM" sheetId="4" r:id="rId2"/>
    <sheet name="Lisa 3 - LKA" sheetId="5" r:id="rId3"/>
    <sheet name="Lisa 4 - TMO" sheetId="7" r:id="rId4"/>
    <sheet name="Lisa 5- PTO" sheetId="6" r:id="rId5"/>
    <sheet name="Lisa 6 - MKO" sheetId="8" r:id="rId6"/>
    <sheet name="Lisa 7 - MAK" sheetId="9" r:id="rId7"/>
    <sheet name="Lisa 8 - ADM" sheetId="10" r:id="rId8"/>
    <sheet name="Lisa 9 - kap mahutused" sheetId="3" r:id="rId9"/>
  </sheets>
  <calcPr calcId="145621" iterateDelta="1E-4" concurrentCalc="0"/>
</workbook>
</file>

<file path=xl/calcChain.xml><?xml version="1.0" encoding="utf-8"?>
<calcChain xmlns="http://schemas.openxmlformats.org/spreadsheetml/2006/main">
  <c r="B34" i="5" l="1"/>
  <c r="C19" i="1"/>
  <c r="C20" i="1"/>
  <c r="C30" i="1"/>
  <c r="C53" i="1"/>
  <c r="C54" i="1"/>
  <c r="C42" i="1"/>
  <c r="C49" i="1"/>
  <c r="C57" i="1"/>
  <c r="C58" i="1"/>
  <c r="D35" i="4"/>
  <c r="C35" i="4"/>
  <c r="E35" i="4"/>
  <c r="D28" i="4"/>
  <c r="D31" i="4"/>
  <c r="C28" i="4"/>
  <c r="C31" i="4"/>
  <c r="E31" i="4"/>
  <c r="B40" i="9"/>
  <c r="B30" i="9"/>
  <c r="B31" i="9"/>
  <c r="B36" i="9"/>
  <c r="B17" i="9"/>
  <c r="B22" i="9"/>
  <c r="B18" i="3"/>
  <c r="B23" i="3"/>
  <c r="D67" i="4"/>
  <c r="D57" i="4"/>
  <c r="D59" i="4"/>
  <c r="D49" i="4"/>
  <c r="D41" i="4"/>
  <c r="D43" i="4"/>
  <c r="D61" i="4"/>
  <c r="D62" i="4"/>
  <c r="D70" i="4"/>
  <c r="B89" i="5"/>
  <c r="B82" i="5"/>
  <c r="B77" i="5"/>
  <c r="B62" i="5"/>
  <c r="B57" i="5"/>
  <c r="B52" i="5"/>
  <c r="B64" i="5"/>
  <c r="B47" i="5"/>
  <c r="B83" i="5"/>
  <c r="B84" i="5"/>
  <c r="B92" i="5"/>
  <c r="B73" i="7"/>
  <c r="B62" i="7"/>
  <c r="B48" i="7"/>
  <c r="B53" i="7"/>
  <c r="B42" i="7"/>
  <c r="B55" i="7"/>
  <c r="B63" i="7"/>
  <c r="B36" i="7"/>
  <c r="B67" i="7"/>
  <c r="B68" i="7"/>
  <c r="B76" i="7"/>
  <c r="D40" i="6"/>
  <c r="D32" i="6"/>
  <c r="D34" i="6"/>
  <c r="D35" i="6"/>
  <c r="D43" i="6"/>
  <c r="B19" i="8"/>
  <c r="B14" i="8"/>
  <c r="B22" i="8"/>
  <c r="B41" i="9"/>
  <c r="B44" i="9"/>
  <c r="B53" i="10"/>
  <c r="B36" i="10"/>
  <c r="B54" i="10"/>
  <c r="B56" i="10"/>
  <c r="B59" i="10"/>
  <c r="D15" i="4"/>
  <c r="D18" i="4"/>
  <c r="D71" i="4"/>
  <c r="B19" i="5"/>
  <c r="B28" i="5"/>
  <c r="B32" i="5"/>
  <c r="B35" i="5"/>
  <c r="B93" i="5"/>
  <c r="B22" i="7"/>
  <c r="B24" i="7"/>
  <c r="B16" i="7"/>
  <c r="B17" i="7"/>
  <c r="B26" i="7"/>
  <c r="B28" i="7"/>
  <c r="B77" i="7"/>
  <c r="D19" i="6"/>
  <c r="D23" i="6"/>
  <c r="D44" i="6"/>
  <c r="B23" i="8"/>
  <c r="B45" i="9"/>
  <c r="B15" i="10"/>
  <c r="B19" i="10"/>
  <c r="B60" i="10"/>
  <c r="C19" i="6"/>
  <c r="E19" i="6"/>
  <c r="E16" i="6"/>
  <c r="E14" i="6"/>
  <c r="E13" i="6"/>
  <c r="E42" i="4"/>
  <c r="E39" i="4"/>
  <c r="E40" i="4"/>
  <c r="E38" i="4"/>
  <c r="E33" i="4"/>
  <c r="E30" i="4"/>
  <c r="E29" i="4"/>
  <c r="E24" i="4"/>
  <c r="E25" i="4"/>
  <c r="E26" i="4"/>
  <c r="E23" i="4"/>
  <c r="D35" i="1"/>
  <c r="B19" i="1"/>
  <c r="D19" i="1"/>
  <c r="B20" i="1"/>
  <c r="D41" i="1"/>
  <c r="D36" i="1"/>
  <c r="D16" i="1"/>
  <c r="D14" i="1"/>
  <c r="D13" i="1"/>
</calcChain>
</file>

<file path=xl/sharedStrings.xml><?xml version="1.0" encoding="utf-8"?>
<sst xmlns="http://schemas.openxmlformats.org/spreadsheetml/2006/main" count="500" uniqueCount="349">
  <si>
    <t>EA 2018</t>
  </si>
  <si>
    <t>Summa</t>
  </si>
  <si>
    <t>Kogus</t>
  </si>
  <si>
    <t xml:space="preserve">            Raieõiguse müük</t>
  </si>
  <si>
    <t xml:space="preserve">            Metsamaterjali müük</t>
  </si>
  <si>
    <t xml:space="preserve">            Raidmete müük</t>
  </si>
  <si>
    <t xml:space="preserve">            Hakkpuidu müük</t>
  </si>
  <si>
    <t xml:space="preserve">            Metsamaterjali veo- ja ekspedeerimise teenuste müük</t>
  </si>
  <si>
    <t xml:space="preserve">            Raidmete müük raiesmikelt</t>
  </si>
  <si>
    <t xml:space="preserve">        Kapitaliseeritud väljaminekud</t>
  </si>
  <si>
    <t xml:space="preserve">        Muud äritulud </t>
  </si>
  <si>
    <t xml:space="preserve">            Metsakaitse</t>
  </si>
  <si>
    <t xml:space="preserve">            Muud kulud metsanduses</t>
  </si>
  <si>
    <t xml:space="preserve">        Muud ärikulud</t>
  </si>
  <si>
    <t>Ühikuhind</t>
  </si>
  <si>
    <t>Metsaparandus</t>
  </si>
  <si>
    <t>Puiduturustus</t>
  </si>
  <si>
    <t>Taimla- ja seemnemajandus</t>
  </si>
  <si>
    <t>Külastuskorraldus koos Sagadi metsakeskusega</t>
  </si>
  <si>
    <t>Töökohtade parendamine</t>
  </si>
  <si>
    <t>IT</t>
  </si>
  <si>
    <t>Transpordivahendid</t>
  </si>
  <si>
    <t>Metsamajandus</t>
  </si>
  <si>
    <t>Sihtfinantseeringute OF</t>
  </si>
  <si>
    <t>KOKKU</t>
  </si>
  <si>
    <t>Sihtfinantseering</t>
  </si>
  <si>
    <t xml:space="preserve">      Äritulud </t>
  </si>
  <si>
    <t xml:space="preserve">          Metsakasutuse tulud </t>
  </si>
  <si>
    <t xml:space="preserve">        Muude kaupade ja teenuste müük metsanduses </t>
  </si>
  <si>
    <t xml:space="preserve">        Taimla- ja seemnemajanduse tegevusvaldkond </t>
  </si>
  <si>
    <t xml:space="preserve">        RMK muud tulud  </t>
  </si>
  <si>
    <t xml:space="preserve">        Ärikulud </t>
  </si>
  <si>
    <t xml:space="preserve">          Puiduturuse tegevusvaldkonna kulud </t>
  </si>
  <si>
    <t xml:space="preserve">          Metsamajanduse tegevusvaldkonna kulud </t>
  </si>
  <si>
    <t xml:space="preserve">            Varumine </t>
  </si>
  <si>
    <t xml:space="preserve">            Logistika </t>
  </si>
  <si>
    <t xml:space="preserve">            Metsakasvatuse kulud </t>
  </si>
  <si>
    <t xml:space="preserve">            Metsaparandus </t>
  </si>
  <si>
    <t xml:space="preserve">            Puiduenergeetika kulud </t>
  </si>
  <si>
    <t xml:space="preserve">          Maakasutuse tegevusvaldkonna kulud </t>
  </si>
  <si>
    <t xml:space="preserve">          Taimla- ja seemnemajanduse tegevusvaldkonna kulud </t>
  </si>
  <si>
    <t xml:space="preserve">          Külastuskorralduse  kulud </t>
  </si>
  <si>
    <t xml:space="preserve">          Looduskaitse tegevusvaldkonna kulud </t>
  </si>
  <si>
    <t xml:space="preserve">          Metsakorralduse tegevusvaldkonna kulud </t>
  </si>
  <si>
    <t xml:space="preserve">        Üldhalduskulud  </t>
  </si>
  <si>
    <t xml:space="preserve">          Palgakulu  </t>
  </si>
  <si>
    <t xml:space="preserve">          Transpordikulud </t>
  </si>
  <si>
    <t xml:space="preserve">          Majanduskulud </t>
  </si>
  <si>
    <t xml:space="preserve">        Amortisatsioon  </t>
  </si>
  <si>
    <t>sh sisekäive</t>
  </si>
  <si>
    <t xml:space="preserve">           Metsakasutuse tulud </t>
  </si>
  <si>
    <t xml:space="preserve">         Metsamajanduse tulud </t>
  </si>
  <si>
    <t xml:space="preserve">       Äritulud </t>
  </si>
  <si>
    <t xml:space="preserve">           Metsamajanduse tegevusvaldkonna kulud </t>
  </si>
  <si>
    <t xml:space="preserve">         Ärikulud </t>
  </si>
  <si>
    <t xml:space="preserve">         Üldhalduskulud  </t>
  </si>
  <si>
    <t xml:space="preserve">       Kulud kokku </t>
  </si>
  <si>
    <t xml:space="preserve"> Kasumiaruanne </t>
  </si>
  <si>
    <t xml:space="preserve">        Külastuskorralduse  tulud </t>
  </si>
  <si>
    <t xml:space="preserve">        Varude jääkide muutus</t>
  </si>
  <si>
    <t>sh sihtfinantseerimine</t>
  </si>
  <si>
    <t>Ühik</t>
  </si>
  <si>
    <t>eelarve</t>
  </si>
  <si>
    <t xml:space="preserve">  Äritulud </t>
  </si>
  <si>
    <t xml:space="preserve">    Muude kaupade ja teenuste müük metsanduses </t>
  </si>
  <si>
    <t xml:space="preserve">      Maapinna ettevalmistamine ja külvi teenus</t>
  </si>
  <si>
    <t xml:space="preserve">      Muud tulud metsamajanduses</t>
  </si>
  <si>
    <t xml:space="preserve">    Kokku Muude kaupade ja teenuste müük metsanduses </t>
  </si>
  <si>
    <t xml:space="preserve">    Muud äritulud </t>
  </si>
  <si>
    <t xml:space="preserve">        sh sihtfinantseerimine</t>
  </si>
  <si>
    <t xml:space="preserve">  Kokku Äritulud </t>
  </si>
  <si>
    <t xml:space="preserve">  Ärikulud </t>
  </si>
  <si>
    <t xml:space="preserve">    Metsamajanduse tegevusvaldkonna kulud </t>
  </si>
  <si>
    <t xml:space="preserve">      Varumine </t>
  </si>
  <si>
    <t xml:space="preserve">        Metsamaterjali varumise kulud </t>
  </si>
  <si>
    <t xml:space="preserve">          Uuendusraie</t>
  </si>
  <si>
    <t>m3</t>
  </si>
  <si>
    <t xml:space="preserve">          Harvendusraie</t>
  </si>
  <si>
    <t xml:space="preserve">          Sanitaarraie ja muud raided</t>
  </si>
  <si>
    <t xml:space="preserve">          Raadamine</t>
  </si>
  <si>
    <t xml:space="preserve">          Metsamaterjali varumisega kaasevad kulud</t>
  </si>
  <si>
    <t xml:space="preserve">        Kokku Metsamaterjali varumise kulud </t>
  </si>
  <si>
    <t xml:space="preserve">        Raidmete varumine</t>
  </si>
  <si>
    <t xml:space="preserve">      Kokku Varumine </t>
  </si>
  <si>
    <t xml:space="preserve">      Logistika </t>
  </si>
  <si>
    <t xml:space="preserve">        Metsamaterjali väljavedu</t>
  </si>
  <si>
    <t xml:space="preserve">        Metsamaterjali väljaveoga kaasnevad kulud</t>
  </si>
  <si>
    <t xml:space="preserve">      Kokku Logistika </t>
  </si>
  <si>
    <t xml:space="preserve">      Metsakasvatuse kulud </t>
  </si>
  <si>
    <t xml:space="preserve">        Metsauuendus </t>
  </si>
  <si>
    <t xml:space="preserve">          Maapinna ettevalmistamine</t>
  </si>
  <si>
    <t>ha</t>
  </si>
  <si>
    <t xml:space="preserve">          Metsauuenduse rajamine </t>
  </si>
  <si>
    <t xml:space="preserve">          Metsauuenduse kasvatamine </t>
  </si>
  <si>
    <t xml:space="preserve">        Kokku Metsauuendus </t>
  </si>
  <si>
    <t xml:space="preserve">        Noorendike hooldamine</t>
  </si>
  <si>
    <t xml:space="preserve">      Kokku Metsakasvatuse kulud </t>
  </si>
  <si>
    <t xml:space="preserve">      Metsaparandus </t>
  </si>
  <si>
    <t xml:space="preserve">        Kraavid</t>
  </si>
  <si>
    <t xml:space="preserve">        Teed</t>
  </si>
  <si>
    <t xml:space="preserve">        Karjääride majandamine</t>
  </si>
  <si>
    <t xml:space="preserve">      Kokku Metsaparandus </t>
  </si>
  <si>
    <t xml:space="preserve">      Puiduenergeetika kulud </t>
  </si>
  <si>
    <t xml:space="preserve">        Hakkpuidu tootmine </t>
  </si>
  <si>
    <t xml:space="preserve">          Hakkimine</t>
  </si>
  <si>
    <t xml:space="preserve">          Hakkpuidu vedu</t>
  </si>
  <si>
    <t>4,8</t>
  </si>
  <si>
    <t xml:space="preserve">          Hakkpuidu tootmisega kaasnevad kulud</t>
  </si>
  <si>
    <t xml:space="preserve">        Kokku Hakkpuidu tootmine </t>
  </si>
  <si>
    <t xml:space="preserve">        Hakkpuidu laoplatsi kulud</t>
  </si>
  <si>
    <t xml:space="preserve">      Kokku Puiduenergeetika kulud </t>
  </si>
  <si>
    <t xml:space="preserve">      Looduskaitse tööde kulu</t>
  </si>
  <si>
    <t xml:space="preserve">    Kokku Metsamajanduse tegevusvaldkonna kulud </t>
  </si>
  <si>
    <t xml:space="preserve">  Kokku Ärikulud </t>
  </si>
  <si>
    <t xml:space="preserve">    Üldhalduskulud  </t>
  </si>
  <si>
    <t xml:space="preserve">      Palgakulu  </t>
  </si>
  <si>
    <t xml:space="preserve">        Administratsiooni palk </t>
  </si>
  <si>
    <t xml:space="preserve">      Kokku Palgakulu  </t>
  </si>
  <si>
    <t xml:space="preserve">      Transpordikulud </t>
  </si>
  <si>
    <t xml:space="preserve">        Administratsiooni transport</t>
  </si>
  <si>
    <t xml:space="preserve">      Kokku Transpordikulud </t>
  </si>
  <si>
    <t xml:space="preserve">      Majanduskulud </t>
  </si>
  <si>
    <t xml:space="preserve">        Personaliseeritud majanduskulud  </t>
  </si>
  <si>
    <t xml:space="preserve">          Personalikulud</t>
  </si>
  <si>
    <t xml:space="preserve">          Töölähetused (va.koolituslähetus)</t>
  </si>
  <si>
    <t xml:space="preserve">          Nõupidamiste korraldamine </t>
  </si>
  <si>
    <t xml:space="preserve">        Kokku Personaliseeritud majanduskulud  </t>
  </si>
  <si>
    <t xml:space="preserve">        Muud majanduskulud </t>
  </si>
  <si>
    <t xml:space="preserve">          Sidevahendite kasutus </t>
  </si>
  <si>
    <t xml:space="preserve">          Kantselei</t>
  </si>
  <si>
    <t xml:space="preserve">          Infotehnoloogia</t>
  </si>
  <si>
    <t xml:space="preserve">          Väikevahendid muu</t>
  </si>
  <si>
    <t xml:space="preserve">          Uurimistööd ja konsultatsioon</t>
  </si>
  <si>
    <t xml:space="preserve">          Ametiriietus</t>
  </si>
  <si>
    <t xml:space="preserve">          Muud kulud</t>
  </si>
  <si>
    <t xml:space="preserve">        Kokku Muud majanduskulud </t>
  </si>
  <si>
    <t xml:space="preserve">      Kokku Majanduskulud </t>
  </si>
  <si>
    <t xml:space="preserve">    Kokku Üldhalduskulud  </t>
  </si>
  <si>
    <t xml:space="preserve">    Amortisatsioon  </t>
  </si>
  <si>
    <t xml:space="preserve">   Muud ärikulud</t>
  </si>
  <si>
    <t xml:space="preserve"> Kokku Kulud</t>
  </si>
  <si>
    <t>Ärikasum</t>
  </si>
  <si>
    <t xml:space="preserve">        Metsaparandustööde kavandamine</t>
  </si>
  <si>
    <t xml:space="preserve">      Kokku muud kulud metsanduses</t>
  </si>
  <si>
    <t xml:space="preserve">      Metsakasutuse tulud </t>
  </si>
  <si>
    <t xml:space="preserve">        Raieõiguse müük</t>
  </si>
  <si>
    <t xml:space="preserve">        Metsamaterjali müük</t>
  </si>
  <si>
    <t xml:space="preserve">        Raidmete müük</t>
  </si>
  <si>
    <t xml:space="preserve">        Hakkpuidu müük</t>
  </si>
  <si>
    <t xml:space="preserve">       Metsamaterjali veo- ja ekspedeerimise teenuste müük</t>
  </si>
  <si>
    <t xml:space="preserve">       Raidmete müük raiesmikelt</t>
  </si>
  <si>
    <t xml:space="preserve">      Kokku Metsakasutuse tulud </t>
  </si>
  <si>
    <t xml:space="preserve">    RMK muud tulud</t>
  </si>
  <si>
    <t xml:space="preserve">    Varude jääkide muutus</t>
  </si>
  <si>
    <t xml:space="preserve">    Puiduturustuse tegevusvaldkonna kulud </t>
  </si>
  <si>
    <t xml:space="preserve">      Turustuskulud </t>
  </si>
  <si>
    <t xml:space="preserve">        Puidumõõtmine </t>
  </si>
  <si>
    <t xml:space="preserve">        Ostetud laoteenus</t>
  </si>
  <si>
    <t xml:space="preserve">        Puidu sorteerimine kliendi laos</t>
  </si>
  <si>
    <t xml:space="preserve">        Sadamateenused</t>
  </si>
  <si>
    <t xml:space="preserve">        E-teenus</t>
  </si>
  <si>
    <t xml:space="preserve">      Kokku Turustuskulud </t>
  </si>
  <si>
    <t xml:space="preserve">      Metsamaterjali ost</t>
  </si>
  <si>
    <t xml:space="preserve">    Kokku Puiduturustuse tegevusvaldkonna kulud </t>
  </si>
  <si>
    <t xml:space="preserve">            Üritused sihtrühmadele </t>
  </si>
  <si>
    <t xml:space="preserve">    Muud ärikulud</t>
  </si>
  <si>
    <t xml:space="preserve">      Seemnemajanduse tulud </t>
  </si>
  <si>
    <t xml:space="preserve">        Seemnete müügi tulu </t>
  </si>
  <si>
    <t xml:space="preserve">          Seemlaseemnete müük</t>
  </si>
  <si>
    <t xml:space="preserve">          Puistuseemnete müük</t>
  </si>
  <si>
    <t xml:space="preserve">        Kokku Seemnete müügi tulu </t>
  </si>
  <si>
    <t xml:space="preserve">      Kokku Seemnemajanduse tulud </t>
  </si>
  <si>
    <t xml:space="preserve">      Taimekasvatuse tulud </t>
  </si>
  <si>
    <t xml:space="preserve">        Istutusmaterjali müük </t>
  </si>
  <si>
    <t xml:space="preserve">        Ilupuude müük</t>
  </si>
  <si>
    <t xml:space="preserve">      Kokku Taimekasvatuse tulud </t>
  </si>
  <si>
    <t xml:space="preserve">      Istutusmaterjali veo- ja ekspedeerimisteenuse müük</t>
  </si>
  <si>
    <t xml:space="preserve">    Kokku Taimla- ja seemnemajanduse tegevusvaldkond </t>
  </si>
  <si>
    <t xml:space="preserve">    RMK muud tulud  </t>
  </si>
  <si>
    <t xml:space="preserve">      Kinnisvara rent </t>
  </si>
  <si>
    <t xml:space="preserve">    Kokku RMK muud tulud  </t>
  </si>
  <si>
    <t>Muud äritulud</t>
  </si>
  <si>
    <t xml:space="preserve">      Seemnemajanduse kulud </t>
  </si>
  <si>
    <t xml:space="preserve">        Noorte seemlate rajamine ja majandamine</t>
  </si>
  <si>
    <t xml:space="preserve">        Tootvate seemlate majandamine</t>
  </si>
  <si>
    <t xml:space="preserve">        Seemnete varumine</t>
  </si>
  <si>
    <t xml:space="preserve">        Käbide lüdimine</t>
  </si>
  <si>
    <t xml:space="preserve">        Seemnevaru haldamine ja seemnete müük</t>
  </si>
  <si>
    <t xml:space="preserve">      Kokku Seemnemajanduse kulud </t>
  </si>
  <si>
    <t xml:space="preserve">      Taimekasvatuse kulud </t>
  </si>
  <si>
    <t xml:space="preserve">        Seemikute tootmine </t>
  </si>
  <si>
    <t xml:space="preserve">          Külvamine seemikute</t>
  </si>
  <si>
    <t xml:space="preserve">          Hooldamine seemikute </t>
  </si>
  <si>
    <t xml:space="preserve">          Väljakaevamine</t>
  </si>
  <si>
    <t xml:space="preserve">        Kokku Seemikute tootmine </t>
  </si>
  <si>
    <t xml:space="preserve">        Istikute tootmine </t>
  </si>
  <si>
    <t xml:space="preserve">            Istutamine</t>
  </si>
  <si>
    <t xml:space="preserve">            Hooldamine paljasjuurte </t>
  </si>
  <si>
    <t xml:space="preserve">            Väljakaevamine ja müük (paljasjuursed)</t>
  </si>
  <si>
    <t xml:space="preserve">          Kokku Paljasjuursete tootmine </t>
  </si>
  <si>
    <t xml:space="preserve">          Potitaimede tootmine </t>
  </si>
  <si>
    <t xml:space="preserve">            Külvamine potitaimede</t>
  </si>
  <si>
    <t xml:space="preserve">            Hooldamine potitaimede </t>
  </si>
  <si>
    <t xml:space="preserve">            Väljakaevamine ja müük (potitaimed)</t>
  </si>
  <si>
    <t xml:space="preserve">          Kokku Potitaimede tootmine </t>
  </si>
  <si>
    <t xml:space="preserve">          Muude taimede tootmine</t>
  </si>
  <si>
    <t xml:space="preserve">        Ilupuude tootmine </t>
  </si>
  <si>
    <t xml:space="preserve">          Rajamine</t>
  </si>
  <si>
    <t xml:space="preserve">          Hooldamine ilupuude</t>
  </si>
  <si>
    <t xml:space="preserve">          Turustamine</t>
  </si>
  <si>
    <t xml:space="preserve">          Haljastusteenus</t>
  </si>
  <si>
    <t xml:space="preserve">          Jõulukaunistused</t>
  </si>
  <si>
    <t xml:space="preserve">        Kokku Ilupuude tootmine </t>
  </si>
  <si>
    <t xml:space="preserve">      Kokku Taimekasvatuse kulud </t>
  </si>
  <si>
    <t xml:space="preserve">      Istutusmaterjali transport kliendile</t>
  </si>
  <si>
    <t xml:space="preserve">      Muude teenuste ja kaupade ostmise kulud</t>
  </si>
  <si>
    <t xml:space="preserve">     TSM hoonete majandamine</t>
  </si>
  <si>
    <t xml:space="preserve">    Kokku Taimla- ja seemnemajanduse tegevusvaldkonna kulud </t>
  </si>
  <si>
    <t xml:space="preserve">          Maamaks.</t>
  </si>
  <si>
    <t xml:space="preserve">          Hoonete majandamine </t>
  </si>
  <si>
    <t xml:space="preserve">          Avajuursete taimede müük</t>
  </si>
  <si>
    <t xml:space="preserve">          Potitaimede müük</t>
  </si>
  <si>
    <t xml:space="preserve">          Avajuursete tootmine </t>
  </si>
  <si>
    <t xml:space="preserve">        Kokku metsataimede tootmine </t>
  </si>
  <si>
    <t xml:space="preserve">        Kokku metsataimede tulud</t>
  </si>
  <si>
    <t>Metsakorraldus</t>
  </si>
  <si>
    <t xml:space="preserve">    Metsakorralduse kulud</t>
  </si>
  <si>
    <t xml:space="preserve">  Ärikulud</t>
  </si>
  <si>
    <t xml:space="preserve">          Väikevahendid IT</t>
  </si>
  <si>
    <t>Maakasutus</t>
  </si>
  <si>
    <t xml:space="preserve">     Raieõiguse müük</t>
  </si>
  <si>
    <t xml:space="preserve">     Raidmete müük raiesmikelt</t>
  </si>
  <si>
    <t xml:space="preserve">      Kokku metsakasutuse tulud </t>
  </si>
  <si>
    <t xml:space="preserve">     Renditulud</t>
  </si>
  <si>
    <t xml:space="preserve">     Jahindustulud</t>
  </si>
  <si>
    <t xml:space="preserve">    Maakasutuse tulud</t>
  </si>
  <si>
    <t xml:space="preserve">      Kinnisvara rent</t>
  </si>
  <si>
    <t xml:space="preserve">    Maakasutuse tegevusvaldkonna kulud </t>
  </si>
  <si>
    <t xml:space="preserve">      Metsakasvatuse  kulud </t>
  </si>
  <si>
    <t xml:space="preserve">          Looduskaitsetööde kavandamine</t>
  </si>
  <si>
    <t xml:space="preserve">          Metsaparandustööde kavandamine</t>
  </si>
  <si>
    <t xml:space="preserve">          Jahinduskulud</t>
  </si>
  <si>
    <t xml:space="preserve">        Muud kulud maakasutuses kokku</t>
  </si>
  <si>
    <t xml:space="preserve">      Kokku maakasutuse kulud </t>
  </si>
  <si>
    <t xml:space="preserve">      Maamaks</t>
  </si>
  <si>
    <t xml:space="preserve">      Maakorralduse kulud</t>
  </si>
  <si>
    <t xml:space="preserve">      Metsakorralduse kulud</t>
  </si>
  <si>
    <t xml:space="preserve">        Metsavalve</t>
  </si>
  <si>
    <t>Administratsioon</t>
  </si>
  <si>
    <t xml:space="preserve">      Muud tulud </t>
  </si>
  <si>
    <t xml:space="preserve">    Kapitaliseeritud väljaminekud</t>
  </si>
  <si>
    <t xml:space="preserve">          Koolitus (sh.koolituslähetus) </t>
  </si>
  <si>
    <t xml:space="preserve">          Ürituste korraldamine RMK töötajatele </t>
  </si>
  <si>
    <t xml:space="preserve">          Rahvusvaheline koostöö </t>
  </si>
  <si>
    <t xml:space="preserve">          Audit</t>
  </si>
  <si>
    <t xml:space="preserve">          Õigusabi, kohtukulud</t>
  </si>
  <si>
    <t xml:space="preserve">            Reklaam </t>
  </si>
  <si>
    <t xml:space="preserve">          Koostöölepped </t>
  </si>
  <si>
    <t xml:space="preserve">      Eelarvestamata kulud</t>
  </si>
  <si>
    <t xml:space="preserve">    Külastuskorraldus  </t>
  </si>
  <si>
    <t xml:space="preserve">      Külastuskorralduse tulud  </t>
  </si>
  <si>
    <t xml:space="preserve">        IÜÕ objektide kasutamine </t>
  </si>
  <si>
    <t xml:space="preserve">        Loodusteadlikkuse edendamine looduskeskustes </t>
  </si>
  <si>
    <t xml:space="preserve">        Loodusmajade tulud </t>
  </si>
  <si>
    <t xml:space="preserve">        Loomapargi tulud </t>
  </si>
  <si>
    <t xml:space="preserve">        Koostööprojektid </t>
  </si>
  <si>
    <t xml:space="preserve">        Muud tulud külastuskorralduses </t>
  </si>
  <si>
    <t xml:space="preserve">      Kokku külastuskorralduse tulud  </t>
  </si>
  <si>
    <t xml:space="preserve">      Külastuskorralduse kulud  </t>
  </si>
  <si>
    <t xml:space="preserve">        Igaüheõigustööd  </t>
  </si>
  <si>
    <t xml:space="preserve">          Külastuskorralduse objektide rajamine </t>
  </si>
  <si>
    <t xml:space="preserve">          Külastuskorralduse objektide hooldus </t>
  </si>
  <si>
    <t xml:space="preserve">        Kokku Igaüheõigustööd  </t>
  </si>
  <si>
    <t xml:space="preserve">        Loomapargi tööd  </t>
  </si>
  <si>
    <t xml:space="preserve">          Loomasööt </t>
  </si>
  <si>
    <t xml:space="preserve">          Loomade talitamine </t>
  </si>
  <si>
    <t xml:space="preserve">          Veterinaarteenus </t>
  </si>
  <si>
    <t xml:space="preserve">        Kokku Loomapargi tööd  </t>
  </si>
  <si>
    <t xml:space="preserve">        Teavitamine </t>
  </si>
  <si>
    <t xml:space="preserve">        Loodusteadlikkuse edendamine  </t>
  </si>
  <si>
    <t xml:space="preserve">          Loodusharidusprogrammid </t>
  </si>
  <si>
    <t xml:space="preserve">          Looduskeskuste/-majade haldamine </t>
  </si>
  <si>
    <t xml:space="preserve">        Kokku Loodusteadlikkuse edendamine  </t>
  </si>
  <si>
    <t xml:space="preserve">        Väikevahendite soetamine</t>
  </si>
  <si>
    <t xml:space="preserve">      Kokku külastuskorralduse kulud  </t>
  </si>
  <si>
    <t>Looduskasutus</t>
  </si>
  <si>
    <t xml:space="preserve">    Sagadi tulud  </t>
  </si>
  <si>
    <t xml:space="preserve">      Muuseumi külastus </t>
  </si>
  <si>
    <t xml:space="preserve">      Loodusharidusprogrammid Sagadi</t>
  </si>
  <si>
    <t xml:space="preserve">      Koolitus </t>
  </si>
  <si>
    <t xml:space="preserve">      Majutamine </t>
  </si>
  <si>
    <t xml:space="preserve">      Toitlustamine </t>
  </si>
  <si>
    <t xml:space="preserve">      Muud tulud Sagadi</t>
  </si>
  <si>
    <t xml:space="preserve">    Kokku Sagadi tulud  </t>
  </si>
  <si>
    <t xml:space="preserve">      Jahinduse tulud</t>
  </si>
  <si>
    <t xml:space="preserve">    Sagadi kulud  </t>
  </si>
  <si>
    <t xml:space="preserve">      Muuseumi haldamine </t>
  </si>
  <si>
    <t xml:space="preserve">      Väikevahendid Sagadis (kuni 1 917.-)</t>
  </si>
  <si>
    <t xml:space="preserve">      Loodusharidusprogrammid (kulu)</t>
  </si>
  <si>
    <t xml:space="preserve">      Koolitus Sagadi</t>
  </si>
  <si>
    <t xml:space="preserve">      Majutamine (kulud)</t>
  </si>
  <si>
    <t xml:space="preserve">      Toitlustamine (kulud)</t>
  </si>
  <si>
    <t xml:space="preserve">      Muu kulu (Vahendusteenus, saun) </t>
  </si>
  <si>
    <t xml:space="preserve">      Reklaam (Sagadi)</t>
  </si>
  <si>
    <t xml:space="preserve">      Sagadi hoonete majandamine</t>
  </si>
  <si>
    <t xml:space="preserve">    Kokku Sagadi kulud  </t>
  </si>
  <si>
    <t xml:space="preserve">    Kalakavatuse kulud</t>
  </si>
  <si>
    <t xml:space="preserve">     Kalasööt</t>
  </si>
  <si>
    <t xml:space="preserve">     Hapnik</t>
  </si>
  <si>
    <t xml:space="preserve">     Asustamine</t>
  </si>
  <si>
    <t xml:space="preserve">     Hooldusained</t>
  </si>
  <si>
    <t xml:space="preserve">     Märgistamine</t>
  </si>
  <si>
    <t xml:space="preserve">     Püügiandmete kogumine</t>
  </si>
  <si>
    <t xml:space="preserve">     Marja, niisa kogumine</t>
  </si>
  <si>
    <t xml:space="preserve">     Kalanduse hoonete haldamine</t>
  </si>
  <si>
    <t xml:space="preserve">     Inventari haldamine</t>
  </si>
  <si>
    <t xml:space="preserve">     Uuringud</t>
  </si>
  <si>
    <t xml:space="preserve">     Marja ja noorkalade hooldamine</t>
  </si>
  <si>
    <t xml:space="preserve">      Kokku kalakasvatuse kulud  </t>
  </si>
  <si>
    <t xml:space="preserve">        Looduskaitsetööde kavandamine</t>
  </si>
  <si>
    <t xml:space="preserve">        Jahinduskulud</t>
  </si>
  <si>
    <t xml:space="preserve">        Looduskaitse tööde kulud</t>
  </si>
  <si>
    <t xml:space="preserve">        PLK taastamise kulud</t>
  </si>
  <si>
    <t xml:space="preserve">      Kokku looduskaitse kulud  </t>
  </si>
  <si>
    <t xml:space="preserve">    Kokku Looduskasutuse tegevusvaldkonna kulud </t>
  </si>
  <si>
    <t xml:space="preserve">        Tüveste varumine</t>
  </si>
  <si>
    <t xml:space="preserve">        Maa müük</t>
  </si>
  <si>
    <t xml:space="preserve">          Maa ostmine</t>
  </si>
  <si>
    <t xml:space="preserve">    Maa müük</t>
  </si>
  <si>
    <t xml:space="preserve">      Maa ostmine</t>
  </si>
  <si>
    <t xml:space="preserve">      Kokku Metsakaitse</t>
  </si>
  <si>
    <t>KINNITATUD</t>
  </si>
  <si>
    <t>Lisa 1</t>
  </si>
  <si>
    <t>RMK juhatuse</t>
  </si>
  <si>
    <t>19.12.2017. a</t>
  </si>
  <si>
    <t>otsusega nr 1-32/114</t>
  </si>
  <si>
    <t>Lisa 2</t>
  </si>
  <si>
    <t>Lisa 3</t>
  </si>
  <si>
    <t>Lisa 4</t>
  </si>
  <si>
    <t xml:space="preserve">RMK juhatuse </t>
  </si>
  <si>
    <t>Lisa 5</t>
  </si>
  <si>
    <t>Lisa 6</t>
  </si>
  <si>
    <t>Lisa 7</t>
  </si>
  <si>
    <t xml:space="preserve">19.12.2017.a </t>
  </si>
  <si>
    <t>Lisa 8</t>
  </si>
  <si>
    <t>Lisa 9</t>
  </si>
  <si>
    <t>RMK</t>
  </si>
  <si>
    <r>
      <rPr>
        <b/>
        <sz val="9"/>
        <rFont val="Arial"/>
        <family val="2"/>
        <charset val="186"/>
      </rPr>
      <t>Sihtfinantseeritavad kapitaalmahutus</t>
    </r>
    <r>
      <rPr>
        <b/>
        <sz val="10"/>
        <rFont val="Arial"/>
        <family val="2"/>
        <charset val="186"/>
      </rPr>
      <t>ed</t>
    </r>
  </si>
  <si>
    <t>Eelarvestatavad kapitaalmahutused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</si>
</sst>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k_r_-;\-* #,##0.00\ _k_r_-;_-* &quot;-&quot;??\ _k_r_-;_-@_-"/>
    <numFmt numFmtId="164" formatCode="[=0]#,##0;#,##0"/>
    <numFmt numFmtId="165" formatCode="_-* #,##0\ _k_r_-;\-* #,##0\ _k_r_-;_-* &quot;-&quot;??\ _k_r_-;_-@_-"/>
    <numFmt numFmtId="166" formatCode="0.0"/>
    <numFmt numFmtId="167" formatCode="#,##0_ ;\-#,##0\ "/>
  </numFmts>
  <fonts count="22" x14ac:knownFonts="1">
    <font>
      <sz val="10"/>
      <name val="Arial"/>
    </font>
    <font>
      <sz val="10"/>
      <name val="Arial"/>
    </font>
    <font>
      <b/>
      <sz val="10"/>
      <name val="Arial"/>
      <family val="2"/>
      <charset val="186"/>
    </font>
    <font>
      <sz val="10"/>
      <name val="Arial"/>
      <family val="2"/>
      <charset val="186"/>
    </font>
    <font>
      <b/>
      <sz val="14"/>
      <name val="Arial"/>
      <family val="2"/>
      <charset val="186"/>
    </font>
    <font>
      <b/>
      <sz val="8"/>
      <color rgb="FF000000"/>
      <name val="Arial"/>
      <family val="2"/>
      <charset val="186"/>
    </font>
    <font>
      <sz val="8"/>
      <color rgb="FF000000"/>
      <name val="Arial"/>
      <family val="2"/>
      <charset val="186"/>
    </font>
    <font>
      <i/>
      <sz val="10"/>
      <name val="Arial"/>
      <family val="2"/>
      <charset val="186"/>
    </font>
    <font>
      <b/>
      <sz val="8"/>
      <name val="Arial"/>
      <family val="2"/>
      <charset val="186"/>
    </font>
    <font>
      <sz val="8"/>
      <name val="Arial"/>
      <family val="2"/>
      <charset val="186"/>
    </font>
    <font>
      <sz val="8"/>
      <name val="Times New Roman"/>
      <family val="1"/>
      <charset val="186"/>
    </font>
    <font>
      <i/>
      <sz val="8"/>
      <name val="Arial"/>
      <family val="2"/>
      <charset val="186"/>
    </font>
    <font>
      <b/>
      <sz val="8"/>
      <name val="Times New Roman"/>
      <family val="1"/>
      <charset val="186"/>
    </font>
    <font>
      <i/>
      <sz val="8"/>
      <name val="Times New Roman"/>
      <family val="1"/>
      <charset val="186"/>
    </font>
    <font>
      <sz val="10"/>
      <name val="Arial"/>
      <charset val="186"/>
    </font>
    <font>
      <sz val="9"/>
      <name val="Times New Roman"/>
      <family val="1"/>
      <charset val="186"/>
    </font>
    <font>
      <sz val="11"/>
      <color indexed="8"/>
      <name val="Calibri"/>
      <family val="2"/>
      <charset val="186"/>
    </font>
    <font>
      <sz val="9"/>
      <color indexed="8"/>
      <name val="Times New Roman"/>
      <family val="1"/>
      <charset val="186"/>
    </font>
    <font>
      <sz val="11"/>
      <color indexed="8"/>
      <name val="Calibri"/>
      <family val="2"/>
      <scheme val="minor"/>
    </font>
    <font>
      <i/>
      <sz val="10"/>
      <name val="Times New Roman"/>
      <family val="1"/>
      <charset val="186"/>
    </font>
    <font>
      <sz val="10"/>
      <name val="Times New Roman"/>
      <family val="1"/>
      <charset val="186"/>
    </font>
    <font>
      <b/>
      <sz val="9"/>
      <name val="Arial"/>
      <family val="2"/>
      <charset val="186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4" fillId="0" borderId="0"/>
    <xf numFmtId="0" fontId="18" fillId="0" borderId="0"/>
    <xf numFmtId="0" fontId="16" fillId="0" borderId="0" applyNumberFormat="0" applyFill="0" applyBorder="0" applyProtection="0"/>
    <xf numFmtId="9" fontId="14" fillId="0" borderId="0" applyFont="0" applyFill="0" applyBorder="0" applyAlignment="0" applyProtection="0"/>
  </cellStyleXfs>
  <cellXfs count="123">
    <xf numFmtId="0" fontId="0" fillId="0" borderId="0" xfId="0"/>
    <xf numFmtId="0" fontId="2" fillId="0" borderId="0" xfId="0" applyFont="1"/>
    <xf numFmtId="0" fontId="3" fillId="0" borderId="0" xfId="0" applyFont="1"/>
    <xf numFmtId="0" fontId="5" fillId="2" borderId="1" xfId="0" applyFont="1" applyFill="1" applyBorder="1" applyAlignment="1">
      <alignment vertical="center"/>
    </xf>
    <xf numFmtId="3" fontId="5" fillId="2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3" fontId="6" fillId="0" borderId="1" xfId="0" applyNumberFormat="1" applyFont="1" applyBorder="1" applyAlignment="1">
      <alignment horizontal="right" vertical="center"/>
    </xf>
    <xf numFmtId="3" fontId="5" fillId="2" borderId="1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vertical="center"/>
    </xf>
    <xf numFmtId="0" fontId="7" fillId="0" borderId="0" xfId="0" applyFont="1"/>
    <xf numFmtId="0" fontId="4" fillId="0" borderId="0" xfId="0" applyFont="1" applyFill="1"/>
    <xf numFmtId="0" fontId="9" fillId="0" borderId="1" xfId="0" applyFont="1" applyBorder="1" applyAlignment="1">
      <alignment vertical="center"/>
    </xf>
    <xf numFmtId="0" fontId="9" fillId="4" borderId="1" xfId="0" applyFont="1" applyFill="1" applyBorder="1" applyAlignment="1">
      <alignment vertical="center"/>
    </xf>
    <xf numFmtId="3" fontId="9" fillId="4" borderId="1" xfId="0" applyNumberFormat="1" applyFont="1" applyFill="1" applyBorder="1" applyAlignment="1">
      <alignment horizontal="right" vertical="center"/>
    </xf>
    <xf numFmtId="0" fontId="8" fillId="0" borderId="1" xfId="0" applyFont="1" applyBorder="1" applyAlignment="1">
      <alignment vertical="center"/>
    </xf>
    <xf numFmtId="0" fontId="8" fillId="4" borderId="1" xfId="0" applyFont="1" applyFill="1" applyBorder="1" applyAlignment="1">
      <alignment vertical="center"/>
    </xf>
    <xf numFmtId="3" fontId="8" fillId="4" borderId="1" xfId="0" applyNumberFormat="1" applyFont="1" applyFill="1" applyBorder="1" applyAlignment="1">
      <alignment horizontal="right" vertical="center"/>
    </xf>
    <xf numFmtId="3" fontId="9" fillId="0" borderId="1" xfId="0" applyNumberFormat="1" applyFont="1" applyBorder="1" applyAlignment="1">
      <alignment horizontal="right" vertical="center"/>
    </xf>
    <xf numFmtId="0" fontId="11" fillId="0" borderId="1" xfId="0" applyFont="1" applyBorder="1" applyAlignment="1">
      <alignment vertical="center"/>
    </xf>
    <xf numFmtId="0" fontId="11" fillId="0" borderId="1" xfId="0" applyFont="1" applyBorder="1" applyAlignment="1">
      <alignment horizontal="center" vertical="center"/>
    </xf>
    <xf numFmtId="0" fontId="11" fillId="4" borderId="1" xfId="0" applyFont="1" applyFill="1" applyBorder="1" applyAlignment="1">
      <alignment vertical="center"/>
    </xf>
    <xf numFmtId="3" fontId="11" fillId="0" borderId="1" xfId="0" applyNumberFormat="1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4" borderId="1" xfId="0" applyFont="1" applyFill="1" applyBorder="1" applyAlignment="1">
      <alignment horizontal="right" vertical="center"/>
    </xf>
    <xf numFmtId="0" fontId="8" fillId="0" borderId="1" xfId="0" applyFont="1" applyBorder="1" applyAlignment="1">
      <alignment horizontal="center" vertical="center"/>
    </xf>
    <xf numFmtId="165" fontId="9" fillId="4" borderId="1" xfId="0" applyNumberFormat="1" applyFont="1" applyFill="1" applyBorder="1" applyAlignment="1">
      <alignment vertical="center"/>
    </xf>
    <xf numFmtId="0" fontId="8" fillId="3" borderId="1" xfId="0" applyFont="1" applyFill="1" applyBorder="1" applyAlignment="1">
      <alignment vertical="center"/>
    </xf>
    <xf numFmtId="3" fontId="8" fillId="3" borderId="1" xfId="0" applyNumberFormat="1" applyFont="1" applyFill="1" applyBorder="1" applyAlignment="1">
      <alignment horizontal="right" vertical="center"/>
    </xf>
    <xf numFmtId="0" fontId="8" fillId="2" borderId="1" xfId="0" applyFont="1" applyFill="1" applyBorder="1" applyAlignment="1">
      <alignment vertical="center"/>
    </xf>
    <xf numFmtId="3" fontId="8" fillId="2" borderId="1" xfId="0" applyNumberFormat="1" applyFont="1" applyFill="1" applyBorder="1" applyAlignment="1">
      <alignment horizontal="right" vertical="center"/>
    </xf>
    <xf numFmtId="0" fontId="8" fillId="5" borderId="1" xfId="0" applyFont="1" applyFill="1" applyBorder="1" applyAlignment="1">
      <alignment vertical="center"/>
    </xf>
    <xf numFmtId="0" fontId="8" fillId="5" borderId="1" xfId="0" applyFont="1" applyFill="1" applyBorder="1" applyAlignment="1">
      <alignment horizontal="center" vertical="center"/>
    </xf>
    <xf numFmtId="3" fontId="8" fillId="5" borderId="1" xfId="0" applyNumberFormat="1" applyFont="1" applyFill="1" applyBorder="1" applyAlignment="1">
      <alignment horizontal="right" vertical="center"/>
    </xf>
    <xf numFmtId="0" fontId="9" fillId="5" borderId="1" xfId="0" applyFont="1" applyFill="1" applyBorder="1" applyAlignment="1">
      <alignment vertical="center"/>
    </xf>
    <xf numFmtId="0" fontId="8" fillId="5" borderId="1" xfId="0" applyFont="1" applyFill="1" applyBorder="1" applyAlignment="1">
      <alignment horizontal="right" vertical="center"/>
    </xf>
    <xf numFmtId="0" fontId="8" fillId="0" borderId="1" xfId="0" applyFont="1" applyFill="1" applyBorder="1" applyAlignment="1">
      <alignment vertical="center"/>
    </xf>
    <xf numFmtId="3" fontId="8" fillId="0" borderId="1" xfId="0" applyNumberFormat="1" applyFont="1" applyFill="1" applyBorder="1" applyAlignment="1">
      <alignment horizontal="right" vertical="center"/>
    </xf>
    <xf numFmtId="0" fontId="9" fillId="0" borderId="1" xfId="0" applyFont="1" applyFill="1" applyBorder="1" applyAlignment="1">
      <alignment vertical="center"/>
    </xf>
    <xf numFmtId="3" fontId="9" fillId="0" borderId="1" xfId="0" applyNumberFormat="1" applyFont="1" applyFill="1" applyBorder="1" applyAlignment="1">
      <alignment horizontal="right" vertical="center"/>
    </xf>
    <xf numFmtId="165" fontId="8" fillId="2" borderId="1" xfId="1" applyNumberFormat="1" applyFont="1" applyFill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43" fontId="9" fillId="0" borderId="1" xfId="1" applyFont="1" applyBorder="1"/>
    <xf numFmtId="165" fontId="9" fillId="0" borderId="1" xfId="1" applyNumberFormat="1" applyFont="1" applyBorder="1"/>
    <xf numFmtId="0" fontId="9" fillId="0" borderId="0" xfId="0" applyFont="1"/>
    <xf numFmtId="0" fontId="9" fillId="0" borderId="1" xfId="0" applyNumberFormat="1" applyFont="1" applyBorder="1" applyAlignment="1">
      <alignment horizontal="center"/>
    </xf>
    <xf numFmtId="0" fontId="9" fillId="0" borderId="1" xfId="0" applyNumberFormat="1" applyFont="1" applyBorder="1"/>
    <xf numFmtId="0" fontId="9" fillId="0" borderId="1" xfId="0" applyFont="1" applyFill="1" applyBorder="1"/>
    <xf numFmtId="3" fontId="8" fillId="0" borderId="1" xfId="0" applyNumberFormat="1" applyFont="1" applyBorder="1" applyAlignment="1">
      <alignment horizontal="right" vertical="center"/>
    </xf>
    <xf numFmtId="43" fontId="8" fillId="0" borderId="1" xfId="1" applyFont="1" applyBorder="1"/>
    <xf numFmtId="3" fontId="9" fillId="0" borderId="1" xfId="0" applyNumberFormat="1" applyFont="1" applyBorder="1" applyAlignment="1">
      <alignment vertical="center"/>
    </xf>
    <xf numFmtId="165" fontId="8" fillId="5" borderId="1" xfId="1" applyNumberFormat="1" applyFont="1" applyFill="1" applyBorder="1" applyAlignment="1">
      <alignment vertical="center"/>
    </xf>
    <xf numFmtId="165" fontId="8" fillId="3" borderId="1" xfId="1" applyNumberFormat="1" applyFont="1" applyFill="1" applyBorder="1" applyAlignment="1">
      <alignment vertical="center"/>
    </xf>
    <xf numFmtId="165" fontId="8" fillId="0" borderId="1" xfId="1" applyNumberFormat="1" applyFont="1" applyFill="1" applyBorder="1" applyAlignment="1">
      <alignment vertical="center"/>
    </xf>
    <xf numFmtId="0" fontId="8" fillId="0" borderId="1" xfId="0" applyFont="1" applyFill="1" applyBorder="1" applyAlignment="1">
      <alignment horizontal="center" vertical="center"/>
    </xf>
    <xf numFmtId="3" fontId="9" fillId="4" borderId="1" xfId="0" applyNumberFormat="1" applyFont="1" applyFill="1" applyBorder="1" applyAlignment="1">
      <alignment vertical="center"/>
    </xf>
    <xf numFmtId="166" fontId="9" fillId="4" borderId="1" xfId="0" applyNumberFormat="1" applyFont="1" applyFill="1" applyBorder="1" applyAlignment="1">
      <alignment vertical="center"/>
    </xf>
    <xf numFmtId="3" fontId="3" fillId="0" borderId="0" xfId="0" applyNumberFormat="1" applyFont="1"/>
    <xf numFmtId="165" fontId="8" fillId="2" borderId="1" xfId="1" quotePrefix="1" applyNumberFormat="1" applyFont="1" applyFill="1" applyBorder="1"/>
    <xf numFmtId="43" fontId="8" fillId="2" borderId="1" xfId="1" applyFont="1" applyFill="1" applyBorder="1"/>
    <xf numFmtId="0" fontId="8" fillId="0" borderId="1" xfId="0" applyNumberFormat="1" applyFont="1" applyBorder="1" applyAlignment="1">
      <alignment horizontal="center"/>
    </xf>
    <xf numFmtId="0" fontId="11" fillId="0" borderId="1" xfId="0" applyNumberFormat="1" applyFont="1" applyBorder="1"/>
    <xf numFmtId="164" fontId="11" fillId="0" borderId="1" xfId="0" applyNumberFormat="1" applyFont="1" applyBorder="1"/>
    <xf numFmtId="164" fontId="9" fillId="0" borderId="1" xfId="0" applyNumberFormat="1" applyFont="1" applyBorder="1"/>
    <xf numFmtId="0" fontId="8" fillId="0" borderId="1" xfId="0" applyNumberFormat="1" applyFont="1" applyBorder="1"/>
    <xf numFmtId="164" fontId="8" fillId="0" borderId="1" xfId="0" applyNumberFormat="1" applyFont="1" applyBorder="1"/>
    <xf numFmtId="0" fontId="8" fillId="2" borderId="1" xfId="0" applyNumberFormat="1" applyFont="1" applyFill="1" applyBorder="1"/>
    <xf numFmtId="164" fontId="8" fillId="2" borderId="1" xfId="0" applyNumberFormat="1" applyFont="1" applyFill="1" applyBorder="1"/>
    <xf numFmtId="0" fontId="8" fillId="3" borderId="1" xfId="0" applyNumberFormat="1" applyFont="1" applyFill="1" applyBorder="1"/>
    <xf numFmtId="164" fontId="8" fillId="3" borderId="1" xfId="0" applyNumberFormat="1" applyFont="1" applyFill="1" applyBorder="1"/>
    <xf numFmtId="3" fontId="8" fillId="3" borderId="1" xfId="0" applyNumberFormat="1" applyFont="1" applyFill="1" applyBorder="1"/>
    <xf numFmtId="0" fontId="9" fillId="0" borderId="1" xfId="0" applyFont="1" applyBorder="1" applyAlignment="1">
      <alignment vertical="center"/>
    </xf>
    <xf numFmtId="43" fontId="9" fillId="5" borderId="1" xfId="1" applyFont="1" applyFill="1" applyBorder="1" applyAlignment="1">
      <alignment vertical="center"/>
    </xf>
    <xf numFmtId="3" fontId="9" fillId="0" borderId="1" xfId="0" applyNumberFormat="1" applyFont="1" applyBorder="1" applyAlignment="1">
      <alignment horizontal="center"/>
    </xf>
    <xf numFmtId="3" fontId="8" fillId="2" borderId="1" xfId="0" applyNumberFormat="1" applyFont="1" applyFill="1" applyBorder="1" applyAlignment="1">
      <alignment vertical="center"/>
    </xf>
    <xf numFmtId="3" fontId="9" fillId="0" borderId="1" xfId="0" applyNumberFormat="1" applyFont="1" applyFill="1" applyBorder="1" applyAlignment="1">
      <alignment vertical="center"/>
    </xf>
    <xf numFmtId="3" fontId="9" fillId="0" borderId="0" xfId="0" applyNumberFormat="1" applyFont="1"/>
    <xf numFmtId="3" fontId="9" fillId="4" borderId="1" xfId="1" applyNumberFormat="1" applyFont="1" applyFill="1" applyBorder="1" applyAlignment="1">
      <alignment vertical="center"/>
    </xf>
    <xf numFmtId="3" fontId="8" fillId="2" borderId="1" xfId="1" applyNumberFormat="1" applyFont="1" applyFill="1" applyBorder="1" applyAlignment="1">
      <alignment vertical="center"/>
    </xf>
    <xf numFmtId="167" fontId="9" fillId="0" borderId="1" xfId="1" applyNumberFormat="1" applyFont="1" applyBorder="1" applyAlignment="1">
      <alignment horizontal="center" vertical="center"/>
    </xf>
    <xf numFmtId="167" fontId="10" fillId="0" borderId="1" xfId="1" applyNumberFormat="1" applyFont="1" applyBorder="1" applyAlignment="1">
      <alignment vertical="center"/>
    </xf>
    <xf numFmtId="167" fontId="10" fillId="4" borderId="1" xfId="1" applyNumberFormat="1" applyFont="1" applyFill="1" applyBorder="1" applyAlignment="1">
      <alignment vertical="center"/>
    </xf>
    <xf numFmtId="167" fontId="10" fillId="4" borderId="1" xfId="1" applyNumberFormat="1" applyFont="1" applyFill="1" applyBorder="1" applyAlignment="1">
      <alignment horizontal="right" vertical="center"/>
    </xf>
    <xf numFmtId="167" fontId="8" fillId="5" borderId="1" xfId="1" applyNumberFormat="1" applyFont="1" applyFill="1" applyBorder="1" applyAlignment="1">
      <alignment vertical="center"/>
    </xf>
    <xf numFmtId="167" fontId="10" fillId="0" borderId="1" xfId="1" applyNumberFormat="1" applyFont="1" applyBorder="1" applyAlignment="1">
      <alignment horizontal="right" vertical="center"/>
    </xf>
    <xf numFmtId="167" fontId="12" fillId="0" borderId="1" xfId="1" applyNumberFormat="1" applyFont="1" applyBorder="1" applyAlignment="1">
      <alignment horizontal="right" vertical="center"/>
    </xf>
    <xf numFmtId="167" fontId="8" fillId="2" borderId="1" xfId="1" applyNumberFormat="1" applyFont="1" applyFill="1" applyBorder="1" applyAlignment="1">
      <alignment vertical="center"/>
    </xf>
    <xf numFmtId="167" fontId="10" fillId="0" borderId="2" xfId="1" applyNumberFormat="1" applyFont="1" applyBorder="1" applyAlignment="1">
      <alignment vertical="center"/>
    </xf>
    <xf numFmtId="167" fontId="8" fillId="0" borderId="2" xfId="1" applyNumberFormat="1" applyFont="1" applyFill="1" applyBorder="1" applyAlignment="1">
      <alignment vertical="center"/>
    </xf>
    <xf numFmtId="167" fontId="9" fillId="0" borderId="1" xfId="1" applyNumberFormat="1" applyFont="1" applyFill="1" applyBorder="1" applyAlignment="1">
      <alignment vertical="center"/>
    </xf>
    <xf numFmtId="167" fontId="8" fillId="0" borderId="1" xfId="1" applyNumberFormat="1" applyFont="1" applyFill="1" applyBorder="1" applyAlignment="1">
      <alignment vertical="center"/>
    </xf>
    <xf numFmtId="167" fontId="8" fillId="3" borderId="1" xfId="1" applyNumberFormat="1" applyFont="1" applyFill="1" applyBorder="1" applyAlignment="1">
      <alignment vertical="center"/>
    </xf>
    <xf numFmtId="167" fontId="0" fillId="0" borderId="0" xfId="1" applyNumberFormat="1" applyFont="1"/>
    <xf numFmtId="167" fontId="9" fillId="0" borderId="1" xfId="1" applyNumberFormat="1" applyFont="1" applyBorder="1" applyAlignment="1">
      <alignment vertical="center"/>
    </xf>
    <xf numFmtId="167" fontId="12" fillId="4" borderId="1" xfId="1" applyNumberFormat="1" applyFont="1" applyFill="1" applyBorder="1" applyAlignment="1">
      <alignment horizontal="right" vertical="center"/>
    </xf>
    <xf numFmtId="167" fontId="0" fillId="0" borderId="1" xfId="1" applyNumberFormat="1" applyFont="1" applyBorder="1"/>
    <xf numFmtId="3" fontId="8" fillId="0" borderId="1" xfId="0" applyNumberFormat="1" applyFont="1" applyBorder="1" applyAlignment="1">
      <alignment vertical="center"/>
    </xf>
    <xf numFmtId="3" fontId="8" fillId="0" borderId="1" xfId="1" applyNumberFormat="1" applyFont="1" applyFill="1" applyBorder="1" applyAlignment="1">
      <alignment vertical="center"/>
    </xf>
    <xf numFmtId="3" fontId="8" fillId="3" borderId="1" xfId="1" applyNumberFormat="1" applyFont="1" applyFill="1" applyBorder="1" applyAlignment="1">
      <alignment vertical="center"/>
    </xf>
    <xf numFmtId="167" fontId="9" fillId="4" borderId="1" xfId="1" applyNumberFormat="1" applyFont="1" applyFill="1" applyBorder="1" applyAlignment="1">
      <alignment horizontal="right" vertical="center"/>
    </xf>
    <xf numFmtId="167" fontId="9" fillId="0" borderId="1" xfId="1" applyNumberFormat="1" applyFont="1" applyBorder="1" applyAlignment="1">
      <alignment horizontal="right" vertical="center"/>
    </xf>
    <xf numFmtId="167" fontId="11" fillId="4" borderId="1" xfId="1" applyNumberFormat="1" applyFont="1" applyFill="1" applyBorder="1" applyAlignment="1">
      <alignment vertical="center"/>
    </xf>
    <xf numFmtId="167" fontId="8" fillId="0" borderId="1" xfId="1" applyNumberFormat="1" applyFont="1" applyBorder="1" applyAlignment="1">
      <alignment horizontal="right" vertical="center"/>
    </xf>
    <xf numFmtId="167" fontId="13" fillId="0" borderId="1" xfId="1" applyNumberFormat="1" applyFont="1" applyBorder="1" applyAlignment="1">
      <alignment vertical="center"/>
    </xf>
    <xf numFmtId="167" fontId="12" fillId="0" borderId="1" xfId="1" applyNumberFormat="1" applyFont="1" applyBorder="1" applyAlignment="1">
      <alignment vertical="center"/>
    </xf>
    <xf numFmtId="167" fontId="13" fillId="0" borderId="1" xfId="1" applyNumberFormat="1" applyFont="1" applyBorder="1" applyAlignment="1">
      <alignment horizontal="right" vertical="center"/>
    </xf>
    <xf numFmtId="0" fontId="17" fillId="0" borderId="0" xfId="4" applyFont="1" applyAlignment="1">
      <alignment wrapText="1"/>
    </xf>
    <xf numFmtId="0" fontId="19" fillId="0" borderId="0" xfId="0" applyFont="1"/>
    <xf numFmtId="0" fontId="20" fillId="0" borderId="0" xfId="0" applyFont="1"/>
    <xf numFmtId="0" fontId="15" fillId="0" borderId="0" xfId="0" applyFont="1"/>
    <xf numFmtId="14" fontId="15" fillId="0" borderId="0" xfId="0" applyNumberFormat="1" applyFont="1"/>
    <xf numFmtId="3" fontId="15" fillId="0" borderId="0" xfId="0" applyNumberFormat="1" applyFont="1"/>
    <xf numFmtId="167" fontId="20" fillId="0" borderId="0" xfId="1" applyNumberFormat="1" applyFont="1"/>
    <xf numFmtId="167" fontId="15" fillId="0" borderId="0" xfId="1" applyNumberFormat="1" applyFont="1"/>
    <xf numFmtId="0" fontId="3" fillId="0" borderId="0" xfId="0" applyFont="1" applyAlignment="1">
      <alignment horizontal="right"/>
    </xf>
    <xf numFmtId="0" fontId="21" fillId="0" borderId="0" xfId="0" applyFont="1"/>
    <xf numFmtId="0" fontId="8" fillId="0" borderId="1" xfId="0" applyFont="1" applyBorder="1"/>
    <xf numFmtId="0" fontId="9" fillId="0" borderId="1" xfId="0" applyFont="1" applyBorder="1"/>
    <xf numFmtId="0" fontId="8" fillId="0" borderId="1" xfId="0" applyNumberFormat="1" applyFont="1" applyBorder="1" applyAlignment="1">
      <alignment horizontal="center"/>
    </xf>
    <xf numFmtId="3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9" fillId="0" borderId="1" xfId="0" applyFont="1" applyBorder="1" applyAlignment="1">
      <alignment vertical="center"/>
    </xf>
  </cellXfs>
  <cellStyles count="6">
    <cellStyle name="Comma" xfId="1" builtinId="3"/>
    <cellStyle name="Normaallaad 2" xfId="2"/>
    <cellStyle name="Normal" xfId="0" builtinId="0"/>
    <cellStyle name="Normal 2" xfId="3"/>
    <cellStyle name="Normal_Metsahaldus" xfId="4"/>
    <cellStyle name="Protsent 2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58"/>
  <sheetViews>
    <sheetView tabSelected="1" workbookViewId="0"/>
  </sheetViews>
  <sheetFormatPr defaultRowHeight="12.75" x14ac:dyDescent="0.2"/>
  <cols>
    <col min="1" max="1" width="56.140625" style="2" bestFit="1" customWidth="1"/>
    <col min="2" max="4" width="12.7109375" customWidth="1"/>
  </cols>
  <sheetData>
    <row r="1" spans="1:5" ht="12.75" customHeight="1" x14ac:dyDescent="0.2"/>
    <row r="2" spans="1:5" ht="12.75" customHeight="1" x14ac:dyDescent="0.2">
      <c r="C2" s="109" t="s">
        <v>331</v>
      </c>
      <c r="D2" s="106"/>
    </row>
    <row r="3" spans="1:5" s="9" customFormat="1" ht="12.75" customHeight="1" x14ac:dyDescent="0.2">
      <c r="A3" s="2"/>
      <c r="B3"/>
      <c r="C3" s="109" t="s">
        <v>333</v>
      </c>
      <c r="D3" s="106"/>
      <c r="E3" s="107"/>
    </row>
    <row r="4" spans="1:5" ht="12.75" customHeight="1" x14ac:dyDescent="0.2">
      <c r="C4" s="109" t="s">
        <v>334</v>
      </c>
      <c r="D4" s="110"/>
      <c r="E4" s="108"/>
    </row>
    <row r="5" spans="1:5" ht="12.75" customHeight="1" x14ac:dyDescent="0.2">
      <c r="C5" s="109" t="s">
        <v>335</v>
      </c>
      <c r="D5" s="109"/>
      <c r="E5" s="108"/>
    </row>
    <row r="6" spans="1:5" ht="12.75" customHeight="1" x14ac:dyDescent="0.2">
      <c r="C6" s="109" t="s">
        <v>332</v>
      </c>
      <c r="D6" s="109"/>
      <c r="E6" s="108"/>
    </row>
    <row r="7" spans="1:5" ht="12.75" customHeight="1" x14ac:dyDescent="0.2"/>
    <row r="8" spans="1:5" ht="12.75" customHeight="1" x14ac:dyDescent="0.2">
      <c r="A8" s="116" t="s">
        <v>346</v>
      </c>
      <c r="B8" s="118" t="s">
        <v>0</v>
      </c>
      <c r="C8" s="118"/>
      <c r="D8" s="118"/>
    </row>
    <row r="9" spans="1:5" ht="12.75" customHeight="1" x14ac:dyDescent="0.2">
      <c r="A9" s="117"/>
      <c r="B9" s="60" t="s">
        <v>2</v>
      </c>
      <c r="C9" s="60" t="s">
        <v>1</v>
      </c>
      <c r="D9" s="60" t="s">
        <v>14</v>
      </c>
    </row>
    <row r="10" spans="1:5" ht="12.75" customHeight="1" x14ac:dyDescent="0.2">
      <c r="A10" s="61" t="s">
        <v>49</v>
      </c>
      <c r="B10" s="62"/>
      <c r="C10" s="62">
        <v>4369600</v>
      </c>
      <c r="D10" s="62"/>
    </row>
    <row r="11" spans="1:5" ht="12.75" customHeight="1" x14ac:dyDescent="0.2">
      <c r="A11" s="46" t="s">
        <v>26</v>
      </c>
      <c r="B11" s="63"/>
      <c r="C11" s="63"/>
      <c r="D11" s="63"/>
    </row>
    <row r="12" spans="1:5" s="1" customFormat="1" ht="12.75" customHeight="1" x14ac:dyDescent="0.2">
      <c r="A12" s="46" t="s">
        <v>27</v>
      </c>
      <c r="B12" s="63"/>
      <c r="C12" s="63"/>
      <c r="D12" s="63"/>
    </row>
    <row r="13" spans="1:5" s="1" customFormat="1" ht="12.75" customHeight="1" x14ac:dyDescent="0.2">
      <c r="A13" s="46" t="s">
        <v>3</v>
      </c>
      <c r="B13" s="63">
        <v>9000</v>
      </c>
      <c r="C13" s="63">
        <v>108000</v>
      </c>
      <c r="D13" s="42">
        <f>MROUND(C13/B13,0.01)</f>
        <v>12</v>
      </c>
    </row>
    <row r="14" spans="1:5" ht="12.75" customHeight="1" x14ac:dyDescent="0.2">
      <c r="A14" s="46" t="s">
        <v>4</v>
      </c>
      <c r="B14" s="63">
        <v>3680000</v>
      </c>
      <c r="C14" s="63">
        <v>172080628.618</v>
      </c>
      <c r="D14" s="42">
        <f>MROUND(C14/B14,0.01)</f>
        <v>46.76</v>
      </c>
    </row>
    <row r="15" spans="1:5" ht="12.75" customHeight="1" x14ac:dyDescent="0.2">
      <c r="A15" s="46" t="s">
        <v>5</v>
      </c>
      <c r="B15" s="63"/>
      <c r="C15" s="63"/>
      <c r="D15" s="42">
        <v>0</v>
      </c>
    </row>
    <row r="16" spans="1:5" ht="12.75" customHeight="1" x14ac:dyDescent="0.2">
      <c r="A16" s="46" t="s">
        <v>6</v>
      </c>
      <c r="B16" s="63">
        <v>150000</v>
      </c>
      <c r="C16" s="63">
        <v>4173936.2370000011</v>
      </c>
      <c r="D16" s="42">
        <f>MROUND(C16/B16,0.01)</f>
        <v>27.830000000000002</v>
      </c>
    </row>
    <row r="17" spans="1:4" ht="12.75" customHeight="1" x14ac:dyDescent="0.2">
      <c r="A17" s="46" t="s">
        <v>7</v>
      </c>
      <c r="B17" s="63"/>
      <c r="C17" s="63">
        <v>1040000</v>
      </c>
      <c r="D17" s="63"/>
    </row>
    <row r="18" spans="1:4" ht="12.75" customHeight="1" x14ac:dyDescent="0.2">
      <c r="A18" s="46" t="s">
        <v>8</v>
      </c>
      <c r="B18" s="63"/>
      <c r="C18" s="63"/>
      <c r="D18" s="63"/>
    </row>
    <row r="19" spans="1:4" ht="12.75" customHeight="1" x14ac:dyDescent="0.2">
      <c r="A19" s="64" t="s">
        <v>50</v>
      </c>
      <c r="B19" s="65">
        <f>SUM(B13:B18)</f>
        <v>3839000</v>
      </c>
      <c r="C19" s="65">
        <f>SUM(C13:C18)</f>
        <v>177402564.85499999</v>
      </c>
      <c r="D19" s="42">
        <f>MROUND(C19/B19,0.01)</f>
        <v>46.21</v>
      </c>
    </row>
    <row r="20" spans="1:4" ht="12.75" customHeight="1" x14ac:dyDescent="0.2">
      <c r="A20" s="64" t="s">
        <v>51</v>
      </c>
      <c r="B20" s="65">
        <f>+B19</f>
        <v>3839000</v>
      </c>
      <c r="C20" s="65">
        <f>+C19</f>
        <v>177402564.85499999</v>
      </c>
      <c r="D20" s="65"/>
    </row>
    <row r="21" spans="1:4" ht="12.75" customHeight="1" x14ac:dyDescent="0.2">
      <c r="A21" s="46" t="s">
        <v>28</v>
      </c>
      <c r="B21" s="63"/>
      <c r="C21" s="63">
        <v>191210</v>
      </c>
      <c r="D21" s="63"/>
    </row>
    <row r="22" spans="1:4" s="9" customFormat="1" ht="12.75" customHeight="1" x14ac:dyDescent="0.2">
      <c r="A22" s="46" t="s">
        <v>29</v>
      </c>
      <c r="B22" s="63"/>
      <c r="C22" s="63">
        <v>4741824</v>
      </c>
      <c r="D22" s="63"/>
    </row>
    <row r="23" spans="1:4" s="1" customFormat="1" x14ac:dyDescent="0.2">
      <c r="A23" s="46" t="s">
        <v>58</v>
      </c>
      <c r="B23" s="63"/>
      <c r="C23" s="63">
        <v>1276613</v>
      </c>
      <c r="D23" s="42"/>
    </row>
    <row r="24" spans="1:4" s="9" customFormat="1" ht="12.75" customHeight="1" x14ac:dyDescent="0.2">
      <c r="A24" s="46" t="s">
        <v>326</v>
      </c>
      <c r="B24" s="63"/>
      <c r="C24" s="63">
        <v>5500000</v>
      </c>
      <c r="D24" s="42"/>
    </row>
    <row r="25" spans="1:4" ht="12.75" customHeight="1" x14ac:dyDescent="0.2">
      <c r="A25" s="46" t="s">
        <v>30</v>
      </c>
      <c r="B25" s="63"/>
      <c r="C25" s="63">
        <v>801458</v>
      </c>
      <c r="D25" s="63"/>
    </row>
    <row r="26" spans="1:4" ht="12.75" customHeight="1" x14ac:dyDescent="0.2">
      <c r="A26" s="46" t="s">
        <v>59</v>
      </c>
      <c r="B26" s="63"/>
      <c r="C26" s="63"/>
      <c r="D26" s="63"/>
    </row>
    <row r="27" spans="1:4" ht="12.75" customHeight="1" x14ac:dyDescent="0.2">
      <c r="A27" s="46" t="s">
        <v>9</v>
      </c>
      <c r="B27" s="63"/>
      <c r="C27" s="63">
        <v>180000</v>
      </c>
      <c r="D27" s="63"/>
    </row>
    <row r="28" spans="1:4" ht="12.75" customHeight="1" x14ac:dyDescent="0.2">
      <c r="A28" s="46" t="s">
        <v>10</v>
      </c>
      <c r="B28" s="63"/>
      <c r="C28" s="63">
        <v>5233443.92</v>
      </c>
      <c r="D28" s="63"/>
    </row>
    <row r="29" spans="1:4" ht="12.75" customHeight="1" x14ac:dyDescent="0.2">
      <c r="A29" s="61" t="s">
        <v>60</v>
      </c>
      <c r="B29" s="62"/>
      <c r="C29" s="62">
        <v>5233443.92</v>
      </c>
      <c r="D29" s="62"/>
    </row>
    <row r="30" spans="1:4" ht="12.75" customHeight="1" x14ac:dyDescent="0.2">
      <c r="A30" s="66" t="s">
        <v>52</v>
      </c>
      <c r="B30" s="67"/>
      <c r="C30" s="58">
        <f>+C20+C21+C22+C23+C25+C27+C28+C24</f>
        <v>195327113.77499998</v>
      </c>
      <c r="D30" s="59"/>
    </row>
    <row r="31" spans="1:4" ht="12.75" customHeight="1" x14ac:dyDescent="0.2">
      <c r="A31" s="61" t="s">
        <v>49</v>
      </c>
      <c r="B31" s="62"/>
      <c r="C31" s="62">
        <v>-4369600</v>
      </c>
      <c r="D31" s="62"/>
    </row>
    <row r="32" spans="1:4" ht="12.75" customHeight="1" x14ac:dyDescent="0.2">
      <c r="A32" s="46" t="s">
        <v>31</v>
      </c>
      <c r="B32" s="63"/>
      <c r="C32" s="63"/>
      <c r="D32" s="63"/>
    </row>
    <row r="33" spans="1:4" ht="12.75" customHeight="1" x14ac:dyDescent="0.2">
      <c r="A33" s="46" t="s">
        <v>32</v>
      </c>
      <c r="B33" s="63"/>
      <c r="C33" s="63">
        <v>-357818.5</v>
      </c>
      <c r="D33" s="63"/>
    </row>
    <row r="34" spans="1:4" ht="12.75" customHeight="1" x14ac:dyDescent="0.2">
      <c r="A34" s="46" t="s">
        <v>33</v>
      </c>
      <c r="B34" s="63"/>
      <c r="C34" s="63"/>
      <c r="D34" s="63"/>
    </row>
    <row r="35" spans="1:4" ht="12.75" customHeight="1" x14ac:dyDescent="0.2">
      <c r="A35" s="46" t="s">
        <v>34</v>
      </c>
      <c r="B35" s="63">
        <v>3800000</v>
      </c>
      <c r="C35" s="63">
        <v>-47754000</v>
      </c>
      <c r="D35" s="42">
        <f>+C35/B35</f>
        <v>-12.566842105263158</v>
      </c>
    </row>
    <row r="36" spans="1:4" ht="12.75" customHeight="1" x14ac:dyDescent="0.2">
      <c r="A36" s="46" t="s">
        <v>35</v>
      </c>
      <c r="B36" s="63">
        <v>3875000</v>
      </c>
      <c r="C36" s="63">
        <v>-25560700</v>
      </c>
      <c r="D36" s="42">
        <f>+C36/B36</f>
        <v>-6.596309677419355</v>
      </c>
    </row>
    <row r="37" spans="1:4" ht="12.75" customHeight="1" x14ac:dyDescent="0.2">
      <c r="A37" s="46" t="s">
        <v>36</v>
      </c>
      <c r="B37" s="63"/>
      <c r="C37" s="63">
        <v>-16388247</v>
      </c>
      <c r="D37" s="63"/>
    </row>
    <row r="38" spans="1:4" ht="12.75" customHeight="1" x14ac:dyDescent="0.2">
      <c r="A38" s="46" t="s">
        <v>37</v>
      </c>
      <c r="B38" s="63"/>
      <c r="C38" s="63">
        <v>-6129400</v>
      </c>
      <c r="D38" s="63"/>
    </row>
    <row r="39" spans="1:4" ht="12.75" customHeight="1" x14ac:dyDescent="0.2">
      <c r="A39" s="46" t="s">
        <v>11</v>
      </c>
      <c r="B39" s="63"/>
      <c r="C39" s="63">
        <v>-291785</v>
      </c>
      <c r="D39" s="63"/>
    </row>
    <row r="40" spans="1:4" ht="12.75" customHeight="1" x14ac:dyDescent="0.2">
      <c r="A40" s="46" t="s">
        <v>12</v>
      </c>
      <c r="B40" s="63"/>
      <c r="C40" s="63">
        <v>-186154</v>
      </c>
      <c r="D40" s="63"/>
    </row>
    <row r="41" spans="1:4" ht="12.75" customHeight="1" x14ac:dyDescent="0.2">
      <c r="A41" s="46" t="s">
        <v>38</v>
      </c>
      <c r="B41" s="63">
        <v>150000</v>
      </c>
      <c r="C41" s="63">
        <v>-1982000</v>
      </c>
      <c r="D41" s="42">
        <f>+C41/B41</f>
        <v>-13.213333333333333</v>
      </c>
    </row>
    <row r="42" spans="1:4" x14ac:dyDescent="0.2">
      <c r="A42" s="46" t="s">
        <v>53</v>
      </c>
      <c r="B42" s="65"/>
      <c r="C42" s="65">
        <f>SUM(C35:C41)</f>
        <v>-98292286</v>
      </c>
      <c r="D42" s="65"/>
    </row>
    <row r="43" spans="1:4" ht="12.75" customHeight="1" x14ac:dyDescent="0.2">
      <c r="A43" s="46" t="s">
        <v>39</v>
      </c>
      <c r="B43" s="63"/>
      <c r="C43" s="63">
        <v>-5310000</v>
      </c>
      <c r="D43" s="63"/>
    </row>
    <row r="44" spans="1:4" ht="12.75" customHeight="1" x14ac:dyDescent="0.2">
      <c r="A44" s="46" t="s">
        <v>40</v>
      </c>
      <c r="B44" s="63"/>
      <c r="C44" s="63">
        <v>-3404770.9600000004</v>
      </c>
      <c r="D44" s="63"/>
    </row>
    <row r="45" spans="1:4" ht="12.75" customHeight="1" x14ac:dyDescent="0.2">
      <c r="A45" s="46" t="s">
        <v>41</v>
      </c>
      <c r="B45" s="63"/>
      <c r="C45" s="63">
        <v>-5080700</v>
      </c>
      <c r="D45" s="42"/>
    </row>
    <row r="46" spans="1:4" ht="12.75" customHeight="1" x14ac:dyDescent="0.2">
      <c r="A46" s="46" t="s">
        <v>42</v>
      </c>
      <c r="B46" s="63"/>
      <c r="C46" s="63">
        <v>-3510725.0000000019</v>
      </c>
      <c r="D46" s="42"/>
    </row>
    <row r="47" spans="1:4" x14ac:dyDescent="0.2">
      <c r="A47" s="46" t="s">
        <v>43</v>
      </c>
      <c r="B47" s="63"/>
      <c r="C47" s="63">
        <v>-45000</v>
      </c>
      <c r="D47" s="63"/>
    </row>
    <row r="48" spans="1:4" ht="12.75" customHeight="1" x14ac:dyDescent="0.2">
      <c r="A48" s="46" t="s">
        <v>327</v>
      </c>
      <c r="B48" s="63"/>
      <c r="C48" s="63">
        <v>-5000000</v>
      </c>
      <c r="D48" s="63"/>
    </row>
    <row r="49" spans="1:4" ht="12.75" customHeight="1" x14ac:dyDescent="0.2">
      <c r="A49" s="66" t="s">
        <v>54</v>
      </c>
      <c r="B49" s="67"/>
      <c r="C49" s="67">
        <f>+SUM(C43:C47)+C42+C33+C48</f>
        <v>-121001300.46000001</v>
      </c>
      <c r="D49" s="67"/>
    </row>
    <row r="50" spans="1:4" s="10" customFormat="1" ht="18" x14ac:dyDescent="0.25">
      <c r="A50" s="46" t="s">
        <v>44</v>
      </c>
      <c r="B50" s="63"/>
      <c r="C50" s="63"/>
      <c r="D50" s="63"/>
    </row>
    <row r="51" spans="1:4" x14ac:dyDescent="0.2">
      <c r="A51" s="46" t="s">
        <v>45</v>
      </c>
      <c r="B51" s="63"/>
      <c r="C51" s="63">
        <v>-16252178.663680002</v>
      </c>
      <c r="D51" s="63"/>
    </row>
    <row r="52" spans="1:4" x14ac:dyDescent="0.2">
      <c r="A52" s="46" t="s">
        <v>46</v>
      </c>
      <c r="B52" s="63"/>
      <c r="C52" s="63">
        <v>-1968800.8875000114</v>
      </c>
      <c r="D52" s="63"/>
    </row>
    <row r="53" spans="1:4" x14ac:dyDescent="0.2">
      <c r="A53" s="46" t="s">
        <v>47</v>
      </c>
      <c r="B53" s="63"/>
      <c r="C53" s="63">
        <f>-4891315.96-500000</f>
        <v>-5391315.96</v>
      </c>
      <c r="D53" s="63"/>
    </row>
    <row r="54" spans="1:4" x14ac:dyDescent="0.2">
      <c r="A54" s="66" t="s">
        <v>55</v>
      </c>
      <c r="B54" s="67"/>
      <c r="C54" s="67">
        <f>SUM(C51:C53)</f>
        <v>-23612295.511180013</v>
      </c>
      <c r="D54" s="67"/>
    </row>
    <row r="55" spans="1:4" x14ac:dyDescent="0.2">
      <c r="A55" s="46" t="s">
        <v>48</v>
      </c>
      <c r="B55" s="63"/>
      <c r="C55" s="63">
        <v>-8946021.1899999995</v>
      </c>
      <c r="D55" s="63"/>
    </row>
    <row r="56" spans="1:4" x14ac:dyDescent="0.2">
      <c r="A56" s="46" t="s">
        <v>13</v>
      </c>
      <c r="B56" s="63"/>
      <c r="C56" s="63">
        <v>-430267</v>
      </c>
      <c r="D56" s="63"/>
    </row>
    <row r="57" spans="1:4" x14ac:dyDescent="0.2">
      <c r="A57" s="66" t="s">
        <v>56</v>
      </c>
      <c r="B57" s="67"/>
      <c r="C57" s="67">
        <f>+C54+C49+C55+C56</f>
        <v>-153989884.16118002</v>
      </c>
      <c r="D57" s="67"/>
    </row>
    <row r="58" spans="1:4" x14ac:dyDescent="0.2">
      <c r="A58" s="68" t="s">
        <v>57</v>
      </c>
      <c r="B58" s="69"/>
      <c r="C58" s="70">
        <f>+C30+C57</f>
        <v>41337229.613819957</v>
      </c>
      <c r="D58" s="69"/>
    </row>
  </sheetData>
  <mergeCells count="2">
    <mergeCell ref="A8:A9"/>
    <mergeCell ref="B8:D8"/>
  </mergeCells>
  <pageMargins left="0.7" right="0.7" top="0.75" bottom="0.75" header="0.3" footer="0.3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71"/>
  <sheetViews>
    <sheetView workbookViewId="0"/>
  </sheetViews>
  <sheetFormatPr defaultColWidth="9.140625" defaultRowHeight="12.75" x14ac:dyDescent="0.2"/>
  <cols>
    <col min="1" max="1" width="48.140625" style="44" bestFit="1" customWidth="1"/>
    <col min="2" max="2" width="3.85546875" style="44" bestFit="1" customWidth="1"/>
    <col min="3" max="3" width="12.7109375" style="44" customWidth="1"/>
    <col min="4" max="4" width="12.7109375" style="76" customWidth="1"/>
    <col min="5" max="5" width="12.7109375" style="44" customWidth="1"/>
    <col min="6" max="6" width="9.7109375" style="2" bestFit="1" customWidth="1"/>
    <col min="7" max="16384" width="9.140625" style="2"/>
  </cols>
  <sheetData>
    <row r="2" spans="1:5" x14ac:dyDescent="0.2">
      <c r="D2" s="111" t="s">
        <v>331</v>
      </c>
      <c r="E2" s="109"/>
    </row>
    <row r="3" spans="1:5" x14ac:dyDescent="0.2">
      <c r="D3" s="111" t="s">
        <v>333</v>
      </c>
      <c r="E3" s="109"/>
    </row>
    <row r="4" spans="1:5" x14ac:dyDescent="0.2">
      <c r="D4" s="111" t="s">
        <v>334</v>
      </c>
      <c r="E4" s="109"/>
    </row>
    <row r="5" spans="1:5" x14ac:dyDescent="0.2">
      <c r="D5" s="111" t="s">
        <v>335</v>
      </c>
      <c r="E5" s="109"/>
    </row>
    <row r="6" spans="1:5" x14ac:dyDescent="0.2">
      <c r="D6" s="111" t="s">
        <v>336</v>
      </c>
      <c r="E6" s="109"/>
    </row>
    <row r="8" spans="1:5" x14ac:dyDescent="0.2">
      <c r="A8" s="121" t="s">
        <v>22</v>
      </c>
      <c r="B8" s="120" t="s">
        <v>61</v>
      </c>
      <c r="C8" s="119">
        <v>2018</v>
      </c>
      <c r="D8" s="119"/>
      <c r="E8" s="119"/>
    </row>
    <row r="9" spans="1:5" x14ac:dyDescent="0.2">
      <c r="A9" s="122"/>
      <c r="B9" s="120"/>
      <c r="C9" s="120" t="s">
        <v>62</v>
      </c>
      <c r="D9" s="120"/>
      <c r="E9" s="120"/>
    </row>
    <row r="10" spans="1:5" x14ac:dyDescent="0.2">
      <c r="A10" s="122"/>
      <c r="B10" s="120"/>
      <c r="C10" s="45" t="s">
        <v>2</v>
      </c>
      <c r="D10" s="73" t="s">
        <v>1</v>
      </c>
      <c r="E10" s="45" t="s">
        <v>14</v>
      </c>
    </row>
    <row r="11" spans="1:5" x14ac:dyDescent="0.2">
      <c r="A11" s="40" t="s">
        <v>63</v>
      </c>
      <c r="B11" s="40"/>
      <c r="C11" s="12"/>
      <c r="D11" s="55"/>
      <c r="E11" s="12"/>
    </row>
    <row r="12" spans="1:5" x14ac:dyDescent="0.2">
      <c r="A12" s="40" t="s">
        <v>64</v>
      </c>
      <c r="B12" s="40"/>
      <c r="C12" s="12"/>
      <c r="D12" s="55"/>
      <c r="E12" s="12"/>
    </row>
    <row r="13" spans="1:5" x14ac:dyDescent="0.2">
      <c r="A13" s="40" t="s">
        <v>65</v>
      </c>
      <c r="B13" s="40"/>
      <c r="C13" s="12"/>
      <c r="D13" s="55"/>
      <c r="E13" s="12"/>
    </row>
    <row r="14" spans="1:5" x14ac:dyDescent="0.2">
      <c r="A14" s="40" t="s">
        <v>66</v>
      </c>
      <c r="B14" s="40"/>
      <c r="C14" s="12"/>
      <c r="D14" s="13">
        <v>191210</v>
      </c>
      <c r="E14" s="12"/>
    </row>
    <row r="15" spans="1:5" x14ac:dyDescent="0.2">
      <c r="A15" s="14" t="s">
        <v>67</v>
      </c>
      <c r="B15" s="14"/>
      <c r="C15" s="15"/>
      <c r="D15" s="16">
        <f>+D14</f>
        <v>191210</v>
      </c>
      <c r="E15" s="15"/>
    </row>
    <row r="16" spans="1:5" x14ac:dyDescent="0.2">
      <c r="A16" s="40" t="s">
        <v>68</v>
      </c>
      <c r="B16" s="40"/>
      <c r="C16" s="12"/>
      <c r="D16" s="17"/>
      <c r="E16" s="12"/>
    </row>
    <row r="17" spans="1:5" x14ac:dyDescent="0.2">
      <c r="A17" s="18" t="s">
        <v>69</v>
      </c>
      <c r="B17" s="19"/>
      <c r="C17" s="20"/>
      <c r="D17" s="21"/>
      <c r="E17" s="20"/>
    </row>
    <row r="18" spans="1:5" x14ac:dyDescent="0.2">
      <c r="A18" s="28" t="s">
        <v>70</v>
      </c>
      <c r="B18" s="28"/>
      <c r="C18" s="28"/>
      <c r="D18" s="29">
        <f>+D15</f>
        <v>191210</v>
      </c>
      <c r="E18" s="28"/>
    </row>
    <row r="19" spans="1:5" x14ac:dyDescent="0.2">
      <c r="A19" s="40" t="s">
        <v>71</v>
      </c>
      <c r="B19" s="40"/>
      <c r="C19" s="12"/>
      <c r="D19" s="55"/>
      <c r="E19" s="12"/>
    </row>
    <row r="20" spans="1:5" x14ac:dyDescent="0.2">
      <c r="A20" s="40" t="s">
        <v>72</v>
      </c>
      <c r="B20" s="40"/>
      <c r="C20" s="12"/>
      <c r="D20" s="55"/>
      <c r="E20" s="12"/>
    </row>
    <row r="21" spans="1:5" x14ac:dyDescent="0.2">
      <c r="A21" s="40" t="s">
        <v>73</v>
      </c>
      <c r="B21" s="41"/>
      <c r="C21" s="12"/>
      <c r="D21" s="55"/>
      <c r="E21" s="12"/>
    </row>
    <row r="22" spans="1:5" x14ac:dyDescent="0.2">
      <c r="A22" s="40" t="s">
        <v>74</v>
      </c>
      <c r="B22" s="41"/>
      <c r="C22" s="12"/>
      <c r="D22" s="55"/>
      <c r="E22" s="12"/>
    </row>
    <row r="23" spans="1:5" x14ac:dyDescent="0.2">
      <c r="A23" s="40" t="s">
        <v>75</v>
      </c>
      <c r="B23" s="41" t="s">
        <v>76</v>
      </c>
      <c r="C23" s="13">
        <v>2895000</v>
      </c>
      <c r="D23" s="13">
        <v>-30581500</v>
      </c>
      <c r="E23" s="42">
        <f>+D23/C23</f>
        <v>-10.563557858376511</v>
      </c>
    </row>
    <row r="24" spans="1:5" x14ac:dyDescent="0.2">
      <c r="A24" s="40" t="s">
        <v>77</v>
      </c>
      <c r="B24" s="41" t="s">
        <v>76</v>
      </c>
      <c r="C24" s="13">
        <v>575000</v>
      </c>
      <c r="D24" s="13">
        <v>-11737500</v>
      </c>
      <c r="E24" s="42">
        <f t="shared" ref="E24:E26" si="0">+D24/C24</f>
        <v>-20.413043478260871</v>
      </c>
    </row>
    <row r="25" spans="1:5" x14ac:dyDescent="0.2">
      <c r="A25" s="40" t="s">
        <v>78</v>
      </c>
      <c r="B25" s="41" t="s">
        <v>76</v>
      </c>
      <c r="C25" s="13">
        <v>75000</v>
      </c>
      <c r="D25" s="13">
        <v>-1125000</v>
      </c>
      <c r="E25" s="42">
        <f t="shared" si="0"/>
        <v>-15</v>
      </c>
    </row>
    <row r="26" spans="1:5" x14ac:dyDescent="0.2">
      <c r="A26" s="40" t="s">
        <v>79</v>
      </c>
      <c r="B26" s="41" t="s">
        <v>76</v>
      </c>
      <c r="C26" s="13">
        <v>95000</v>
      </c>
      <c r="D26" s="13">
        <v>-1330000</v>
      </c>
      <c r="E26" s="42">
        <f t="shared" si="0"/>
        <v>-14</v>
      </c>
    </row>
    <row r="27" spans="1:5" x14ac:dyDescent="0.2">
      <c r="A27" s="40" t="s">
        <v>80</v>
      </c>
      <c r="B27" s="41"/>
      <c r="C27" s="12"/>
      <c r="D27" s="13">
        <v>-900000</v>
      </c>
      <c r="E27" s="12"/>
    </row>
    <row r="28" spans="1:5" x14ac:dyDescent="0.2">
      <c r="A28" s="40" t="s">
        <v>81</v>
      </c>
      <c r="B28" s="41"/>
      <c r="C28" s="13">
        <f>SUM(C23:C27)</f>
        <v>3640000</v>
      </c>
      <c r="D28" s="13">
        <f>SUM(D23:D27)</f>
        <v>-45674000</v>
      </c>
      <c r="E28" s="12"/>
    </row>
    <row r="29" spans="1:5" x14ac:dyDescent="0.2">
      <c r="A29" s="40" t="s">
        <v>82</v>
      </c>
      <c r="B29" s="41" t="s">
        <v>76</v>
      </c>
      <c r="C29" s="13">
        <v>80000</v>
      </c>
      <c r="D29" s="13">
        <v>-800000</v>
      </c>
      <c r="E29" s="42">
        <f t="shared" ref="E29:E31" si="1">+D29/C29</f>
        <v>-10</v>
      </c>
    </row>
    <row r="30" spans="1:5" x14ac:dyDescent="0.2">
      <c r="A30" s="40" t="s">
        <v>325</v>
      </c>
      <c r="B30" s="41" t="s">
        <v>76</v>
      </c>
      <c r="C30" s="13">
        <v>80000</v>
      </c>
      <c r="D30" s="13">
        <v>-1280000</v>
      </c>
      <c r="E30" s="42">
        <f t="shared" si="1"/>
        <v>-16</v>
      </c>
    </row>
    <row r="31" spans="1:5" x14ac:dyDescent="0.2">
      <c r="A31" s="30" t="s">
        <v>83</v>
      </c>
      <c r="B31" s="31"/>
      <c r="C31" s="32">
        <f>+C30+C29+C28</f>
        <v>3800000</v>
      </c>
      <c r="D31" s="32">
        <f>+D30+D29+D28</f>
        <v>-47754000</v>
      </c>
      <c r="E31" s="72">
        <f t="shared" si="1"/>
        <v>-12.566842105263158</v>
      </c>
    </row>
    <row r="32" spans="1:5" x14ac:dyDescent="0.2">
      <c r="A32" s="40" t="s">
        <v>84</v>
      </c>
      <c r="B32" s="41"/>
      <c r="C32" s="12"/>
      <c r="D32" s="55"/>
      <c r="E32" s="12"/>
    </row>
    <row r="33" spans="1:6" x14ac:dyDescent="0.2">
      <c r="A33" s="40" t="s">
        <v>85</v>
      </c>
      <c r="B33" s="41" t="s">
        <v>76</v>
      </c>
      <c r="C33" s="13">
        <v>3875000</v>
      </c>
      <c r="D33" s="13">
        <v>-25314700</v>
      </c>
      <c r="E33" s="42">
        <f t="shared" ref="E33" si="2">+D33/C33</f>
        <v>-6.5328258064516129</v>
      </c>
    </row>
    <row r="34" spans="1:6" x14ac:dyDescent="0.2">
      <c r="A34" s="40" t="s">
        <v>86</v>
      </c>
      <c r="B34" s="41"/>
      <c r="C34" s="12"/>
      <c r="D34" s="13">
        <v>-246000</v>
      </c>
      <c r="E34" s="12"/>
    </row>
    <row r="35" spans="1:6" x14ac:dyDescent="0.2">
      <c r="A35" s="30" t="s">
        <v>87</v>
      </c>
      <c r="B35" s="31"/>
      <c r="C35" s="32">
        <f>+C33</f>
        <v>3875000</v>
      </c>
      <c r="D35" s="32">
        <f>+D33+D34</f>
        <v>-25560700</v>
      </c>
      <c r="E35" s="72">
        <f t="shared" ref="E35" si="3">+D35/C35</f>
        <v>-6.596309677419355</v>
      </c>
    </row>
    <row r="36" spans="1:6" x14ac:dyDescent="0.2">
      <c r="A36" s="40" t="s">
        <v>88</v>
      </c>
      <c r="B36" s="41"/>
      <c r="C36" s="12"/>
      <c r="D36" s="55"/>
      <c r="E36" s="12"/>
    </row>
    <row r="37" spans="1:6" x14ac:dyDescent="0.2">
      <c r="A37" s="40" t="s">
        <v>89</v>
      </c>
      <c r="B37" s="41"/>
      <c r="C37" s="12"/>
      <c r="D37" s="55"/>
      <c r="E37" s="12"/>
    </row>
    <row r="38" spans="1:6" x14ac:dyDescent="0.2">
      <c r="A38" s="40" t="s">
        <v>90</v>
      </c>
      <c r="B38" s="41" t="s">
        <v>91</v>
      </c>
      <c r="C38" s="13">
        <v>8900</v>
      </c>
      <c r="D38" s="13">
        <v>-1206300</v>
      </c>
      <c r="E38" s="43">
        <f t="shared" ref="E38:E42" si="4">+D38/C38</f>
        <v>-135.53932584269663</v>
      </c>
    </row>
    <row r="39" spans="1:6" x14ac:dyDescent="0.2">
      <c r="A39" s="40" t="s">
        <v>92</v>
      </c>
      <c r="B39" s="41" t="s">
        <v>91</v>
      </c>
      <c r="C39" s="17">
        <v>8083</v>
      </c>
      <c r="D39" s="13">
        <v>-6385757</v>
      </c>
      <c r="E39" s="43">
        <f t="shared" si="4"/>
        <v>-790.02313497463808</v>
      </c>
    </row>
    <row r="40" spans="1:6" x14ac:dyDescent="0.2">
      <c r="A40" s="40" t="s">
        <v>93</v>
      </c>
      <c r="B40" s="41" t="s">
        <v>91</v>
      </c>
      <c r="C40" s="17">
        <v>27088</v>
      </c>
      <c r="D40" s="13">
        <v>-4414540</v>
      </c>
      <c r="E40" s="43">
        <f t="shared" si="4"/>
        <v>-162.97031896042529</v>
      </c>
    </row>
    <row r="41" spans="1:6" x14ac:dyDescent="0.2">
      <c r="A41" s="40" t="s">
        <v>94</v>
      </c>
      <c r="B41" s="41"/>
      <c r="C41" s="13"/>
      <c r="D41" s="13">
        <f>+D38+D39+D40</f>
        <v>-12006597</v>
      </c>
      <c r="E41" s="25"/>
    </row>
    <row r="42" spans="1:6" x14ac:dyDescent="0.2">
      <c r="A42" s="40" t="s">
        <v>95</v>
      </c>
      <c r="B42" s="41" t="s">
        <v>91</v>
      </c>
      <c r="C42" s="13">
        <v>18200</v>
      </c>
      <c r="D42" s="13">
        <v>-4381650</v>
      </c>
      <c r="E42" s="43">
        <f t="shared" si="4"/>
        <v>-240.75</v>
      </c>
    </row>
    <row r="43" spans="1:6" x14ac:dyDescent="0.2">
      <c r="A43" s="30" t="s">
        <v>96</v>
      </c>
      <c r="B43" s="31"/>
      <c r="C43" s="32"/>
      <c r="D43" s="32">
        <f>+D41+D42</f>
        <v>-16388247</v>
      </c>
      <c r="E43" s="33"/>
    </row>
    <row r="44" spans="1:6" x14ac:dyDescent="0.2">
      <c r="A44" s="40" t="s">
        <v>97</v>
      </c>
      <c r="B44" s="41"/>
      <c r="C44" s="12"/>
      <c r="D44" s="55"/>
      <c r="E44" s="12"/>
    </row>
    <row r="45" spans="1:6" x14ac:dyDescent="0.2">
      <c r="A45" s="40" t="s">
        <v>98</v>
      </c>
      <c r="B45" s="41"/>
      <c r="C45" s="12"/>
      <c r="D45" s="13">
        <v>-1150000</v>
      </c>
      <c r="E45" s="12"/>
    </row>
    <row r="46" spans="1:6" x14ac:dyDescent="0.2">
      <c r="A46" s="40" t="s">
        <v>99</v>
      </c>
      <c r="B46" s="41"/>
      <c r="C46" s="12"/>
      <c r="D46" s="13">
        <v>-4600000</v>
      </c>
      <c r="E46" s="12"/>
    </row>
    <row r="47" spans="1:6" x14ac:dyDescent="0.2">
      <c r="A47" s="40" t="s">
        <v>100</v>
      </c>
      <c r="B47" s="41"/>
      <c r="C47" s="12"/>
      <c r="D47" s="13">
        <v>-365000</v>
      </c>
      <c r="E47" s="12"/>
      <c r="F47" s="57"/>
    </row>
    <row r="48" spans="1:6" x14ac:dyDescent="0.2">
      <c r="A48" s="40" t="s">
        <v>142</v>
      </c>
      <c r="B48" s="41"/>
      <c r="C48" s="12"/>
      <c r="D48" s="13">
        <v>-14400</v>
      </c>
      <c r="E48" s="12"/>
    </row>
    <row r="49" spans="1:5" x14ac:dyDescent="0.2">
      <c r="A49" s="30" t="s">
        <v>101</v>
      </c>
      <c r="B49" s="31"/>
      <c r="C49" s="34"/>
      <c r="D49" s="32">
        <f>SUM(D45:D48)</f>
        <v>-6129400</v>
      </c>
      <c r="E49" s="30"/>
    </row>
    <row r="50" spans="1:5" x14ac:dyDescent="0.2">
      <c r="A50" s="30" t="s">
        <v>330</v>
      </c>
      <c r="B50" s="31"/>
      <c r="C50" s="30"/>
      <c r="D50" s="32">
        <v>-291785</v>
      </c>
      <c r="E50" s="30"/>
    </row>
    <row r="51" spans="1:5" x14ac:dyDescent="0.2">
      <c r="A51" s="30" t="s">
        <v>143</v>
      </c>
      <c r="B51" s="31"/>
      <c r="C51" s="30"/>
      <c r="D51" s="32">
        <v>-186154</v>
      </c>
      <c r="E51" s="30"/>
    </row>
    <row r="52" spans="1:5" x14ac:dyDescent="0.2">
      <c r="A52" s="40" t="s">
        <v>102</v>
      </c>
      <c r="B52" s="41"/>
      <c r="C52" s="12"/>
      <c r="D52" s="55"/>
      <c r="E52" s="12"/>
    </row>
    <row r="53" spans="1:5" x14ac:dyDescent="0.2">
      <c r="A53" s="40" t="s">
        <v>103</v>
      </c>
      <c r="B53" s="41"/>
      <c r="C53" s="12"/>
      <c r="D53" s="55"/>
      <c r="E53" s="12"/>
    </row>
    <row r="54" spans="1:5" x14ac:dyDescent="0.2">
      <c r="A54" s="40" t="s">
        <v>104</v>
      </c>
      <c r="B54" s="41" t="s">
        <v>76</v>
      </c>
      <c r="C54" s="55">
        <v>150000</v>
      </c>
      <c r="D54" s="13">
        <v>-1177000</v>
      </c>
      <c r="E54" s="56">
        <v>7.8</v>
      </c>
    </row>
    <row r="55" spans="1:5" x14ac:dyDescent="0.2">
      <c r="A55" s="40" t="s">
        <v>105</v>
      </c>
      <c r="B55" s="41" t="s">
        <v>76</v>
      </c>
      <c r="C55" s="13">
        <v>150000</v>
      </c>
      <c r="D55" s="13">
        <v>-720000</v>
      </c>
      <c r="E55" s="23" t="s">
        <v>106</v>
      </c>
    </row>
    <row r="56" spans="1:5" x14ac:dyDescent="0.2">
      <c r="A56" s="40" t="s">
        <v>107</v>
      </c>
      <c r="B56" s="41"/>
      <c r="C56" s="12"/>
      <c r="D56" s="13">
        <v>-85000</v>
      </c>
      <c r="E56" s="12"/>
    </row>
    <row r="57" spans="1:5" x14ac:dyDescent="0.2">
      <c r="A57" s="40" t="s">
        <v>108</v>
      </c>
      <c r="B57" s="40"/>
      <c r="C57" s="12"/>
      <c r="D57" s="13">
        <f>+D56+D55+D54</f>
        <v>-1982000</v>
      </c>
      <c r="E57" s="12"/>
    </row>
    <row r="58" spans="1:5" x14ac:dyDescent="0.2">
      <c r="A58" s="40" t="s">
        <v>109</v>
      </c>
      <c r="B58" s="40"/>
      <c r="C58" s="12"/>
      <c r="D58" s="13">
        <v>0</v>
      </c>
      <c r="E58" s="12"/>
    </row>
    <row r="59" spans="1:5" x14ac:dyDescent="0.2">
      <c r="A59" s="30" t="s">
        <v>110</v>
      </c>
      <c r="B59" s="30"/>
      <c r="C59" s="30"/>
      <c r="D59" s="32">
        <f>+D58+D57</f>
        <v>-1982000</v>
      </c>
      <c r="E59" s="30"/>
    </row>
    <row r="60" spans="1:5" x14ac:dyDescent="0.2">
      <c r="A60" s="40" t="s">
        <v>111</v>
      </c>
      <c r="B60" s="40"/>
      <c r="C60" s="12"/>
      <c r="D60" s="17"/>
      <c r="E60" s="12"/>
    </row>
    <row r="61" spans="1:5" x14ac:dyDescent="0.2">
      <c r="A61" s="14" t="s">
        <v>112</v>
      </c>
      <c r="B61" s="14"/>
      <c r="C61" s="15"/>
      <c r="D61" s="16">
        <f>+D59+D51+D50+D49+D43+D35+D31</f>
        <v>-98292286</v>
      </c>
      <c r="E61" s="15"/>
    </row>
    <row r="62" spans="1:5" x14ac:dyDescent="0.2">
      <c r="A62" s="28" t="s">
        <v>113</v>
      </c>
      <c r="B62" s="28"/>
      <c r="C62" s="28"/>
      <c r="D62" s="29">
        <f>+D61</f>
        <v>-98292286</v>
      </c>
      <c r="E62" s="28"/>
    </row>
    <row r="63" spans="1:5" x14ac:dyDescent="0.2">
      <c r="A63" s="40" t="s">
        <v>114</v>
      </c>
      <c r="B63" s="40"/>
      <c r="C63" s="12"/>
      <c r="D63" s="55"/>
      <c r="E63" s="12"/>
    </row>
    <row r="64" spans="1:5" x14ac:dyDescent="0.2">
      <c r="A64" s="46" t="s">
        <v>45</v>
      </c>
      <c r="B64" s="40"/>
      <c r="C64" s="12"/>
      <c r="D64" s="77">
        <v>-4940294.0817599995</v>
      </c>
      <c r="E64" s="12"/>
    </row>
    <row r="65" spans="1:5" x14ac:dyDescent="0.2">
      <c r="A65" s="46" t="s">
        <v>46</v>
      </c>
      <c r="B65" s="40"/>
      <c r="C65" s="12"/>
      <c r="D65" s="13">
        <v>-885523.5</v>
      </c>
      <c r="E65" s="12"/>
    </row>
    <row r="66" spans="1:5" x14ac:dyDescent="0.2">
      <c r="A66" s="46" t="s">
        <v>47</v>
      </c>
      <c r="B66" s="40"/>
      <c r="C66" s="12"/>
      <c r="D66" s="13">
        <v>-140410</v>
      </c>
      <c r="E66" s="12"/>
    </row>
    <row r="67" spans="1:5" x14ac:dyDescent="0.2">
      <c r="A67" s="28" t="s">
        <v>137</v>
      </c>
      <c r="B67" s="28"/>
      <c r="C67" s="28"/>
      <c r="D67" s="78">
        <f>SUM(D64:D66)</f>
        <v>-5966227.5817599995</v>
      </c>
      <c r="E67" s="28"/>
    </row>
    <row r="68" spans="1:5" x14ac:dyDescent="0.2">
      <c r="A68" s="37" t="s">
        <v>138</v>
      </c>
      <c r="B68" s="37"/>
      <c r="C68" s="37"/>
      <c r="D68" s="38">
        <v>-5687648.5499999989</v>
      </c>
      <c r="E68" s="37"/>
    </row>
    <row r="69" spans="1:5" x14ac:dyDescent="0.2">
      <c r="A69" s="37" t="s">
        <v>139</v>
      </c>
      <c r="B69" s="47"/>
      <c r="C69" s="37"/>
      <c r="D69" s="75">
        <v>-24000</v>
      </c>
      <c r="E69" s="37"/>
    </row>
    <row r="70" spans="1:5" x14ac:dyDescent="0.2">
      <c r="A70" s="28" t="s">
        <v>140</v>
      </c>
      <c r="B70" s="28"/>
      <c r="C70" s="28"/>
      <c r="D70" s="29">
        <f>+D69+D68+D67+D62</f>
        <v>-109970162.13176</v>
      </c>
      <c r="E70" s="28"/>
    </row>
    <row r="71" spans="1:5" x14ac:dyDescent="0.2">
      <c r="A71" s="26" t="s">
        <v>141</v>
      </c>
      <c r="B71" s="26"/>
      <c r="C71" s="26"/>
      <c r="D71" s="27">
        <f>+D18+D70</f>
        <v>-109778952.13176</v>
      </c>
      <c r="E71" s="26"/>
    </row>
  </sheetData>
  <mergeCells count="4">
    <mergeCell ref="C8:E8"/>
    <mergeCell ref="C9:E9"/>
    <mergeCell ref="A8:A10"/>
    <mergeCell ref="B8:B10"/>
  </mergeCells>
  <pageMargins left="0.7" right="0.7" top="0.75" bottom="0.75" header="0.3" footer="0.3"/>
  <pageSetup paperSize="9" scale="9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93"/>
  <sheetViews>
    <sheetView workbookViewId="0"/>
  </sheetViews>
  <sheetFormatPr defaultRowHeight="12.75" x14ac:dyDescent="0.2"/>
  <cols>
    <col min="1" max="1" width="42.85546875" bestFit="1" customWidth="1"/>
    <col min="2" max="2" width="15.7109375" style="92" customWidth="1"/>
  </cols>
  <sheetData>
    <row r="2" spans="1:3" x14ac:dyDescent="0.2">
      <c r="B2" s="113" t="s">
        <v>331</v>
      </c>
      <c r="C2" s="109"/>
    </row>
    <row r="3" spans="1:3" x14ac:dyDescent="0.2">
      <c r="B3" s="113" t="s">
        <v>333</v>
      </c>
      <c r="C3" s="109"/>
    </row>
    <row r="4" spans="1:3" x14ac:dyDescent="0.2">
      <c r="B4" s="113" t="s">
        <v>334</v>
      </c>
      <c r="C4" s="109"/>
    </row>
    <row r="5" spans="1:3" x14ac:dyDescent="0.2">
      <c r="B5" s="113" t="s">
        <v>335</v>
      </c>
      <c r="C5" s="109"/>
    </row>
    <row r="6" spans="1:3" x14ac:dyDescent="0.2">
      <c r="B6" s="113" t="s">
        <v>337</v>
      </c>
      <c r="C6" s="109"/>
    </row>
    <row r="8" spans="1:3" x14ac:dyDescent="0.2">
      <c r="A8" s="121" t="s">
        <v>285</v>
      </c>
      <c r="B8" s="79">
        <v>2018</v>
      </c>
    </row>
    <row r="9" spans="1:3" x14ac:dyDescent="0.2">
      <c r="A9" s="121"/>
      <c r="B9" s="79" t="s">
        <v>62</v>
      </c>
    </row>
    <row r="10" spans="1:3" x14ac:dyDescent="0.2">
      <c r="A10" s="121"/>
      <c r="B10" s="79" t="s">
        <v>1</v>
      </c>
    </row>
    <row r="11" spans="1:3" x14ac:dyDescent="0.2">
      <c r="A11" s="11" t="s">
        <v>63</v>
      </c>
      <c r="B11" s="80"/>
    </row>
    <row r="12" spans="1:3" x14ac:dyDescent="0.2">
      <c r="A12" s="11" t="s">
        <v>286</v>
      </c>
      <c r="B12" s="81"/>
    </row>
    <row r="13" spans="1:3" x14ac:dyDescent="0.2">
      <c r="A13" s="11" t="s">
        <v>287</v>
      </c>
      <c r="B13" s="82">
        <v>50100</v>
      </c>
    </row>
    <row r="14" spans="1:3" x14ac:dyDescent="0.2">
      <c r="A14" s="11" t="s">
        <v>288</v>
      </c>
      <c r="B14" s="82">
        <v>41000</v>
      </c>
    </row>
    <row r="15" spans="1:3" x14ac:dyDescent="0.2">
      <c r="A15" s="11" t="s">
        <v>289</v>
      </c>
      <c r="B15" s="82">
        <v>0</v>
      </c>
    </row>
    <row r="16" spans="1:3" x14ac:dyDescent="0.2">
      <c r="A16" s="11" t="s">
        <v>290</v>
      </c>
      <c r="B16" s="82">
        <v>286000</v>
      </c>
    </row>
    <row r="17" spans="1:2" x14ac:dyDescent="0.2">
      <c r="A17" s="11" t="s">
        <v>291</v>
      </c>
      <c r="B17" s="82">
        <v>380000</v>
      </c>
    </row>
    <row r="18" spans="1:2" x14ac:dyDescent="0.2">
      <c r="A18" s="11" t="s">
        <v>292</v>
      </c>
      <c r="B18" s="82">
        <v>150100</v>
      </c>
    </row>
    <row r="19" spans="1:2" x14ac:dyDescent="0.2">
      <c r="A19" s="30" t="s">
        <v>293</v>
      </c>
      <c r="B19" s="83">
        <f>SUM(B13:B18)</f>
        <v>907200</v>
      </c>
    </row>
    <row r="20" spans="1:2" x14ac:dyDescent="0.2">
      <c r="A20" s="11" t="s">
        <v>259</v>
      </c>
      <c r="B20" s="80"/>
    </row>
    <row r="21" spans="1:2" x14ac:dyDescent="0.2">
      <c r="A21" s="11" t="s">
        <v>260</v>
      </c>
      <c r="B21" s="80"/>
    </row>
    <row r="22" spans="1:2" x14ac:dyDescent="0.2">
      <c r="A22" s="11" t="s">
        <v>261</v>
      </c>
      <c r="B22" s="84">
        <v>124873</v>
      </c>
    </row>
    <row r="23" spans="1:2" x14ac:dyDescent="0.2">
      <c r="A23" s="11" t="s">
        <v>262</v>
      </c>
      <c r="B23" s="84">
        <v>64372</v>
      </c>
    </row>
    <row r="24" spans="1:2" x14ac:dyDescent="0.2">
      <c r="A24" s="11" t="s">
        <v>263</v>
      </c>
      <c r="B24" s="84">
        <v>56273</v>
      </c>
    </row>
    <row r="25" spans="1:2" x14ac:dyDescent="0.2">
      <c r="A25" s="11" t="s">
        <v>264</v>
      </c>
      <c r="B25" s="84">
        <v>71000</v>
      </c>
    </row>
    <row r="26" spans="1:2" x14ac:dyDescent="0.2">
      <c r="A26" s="11" t="s">
        <v>265</v>
      </c>
      <c r="B26" s="84">
        <v>8969</v>
      </c>
    </row>
    <row r="27" spans="1:2" s="9" customFormat="1" x14ac:dyDescent="0.2">
      <c r="A27" s="11" t="s">
        <v>266</v>
      </c>
      <c r="B27" s="84">
        <v>43926</v>
      </c>
    </row>
    <row r="28" spans="1:2" x14ac:dyDescent="0.2">
      <c r="A28" s="30" t="s">
        <v>267</v>
      </c>
      <c r="B28" s="83">
        <f>SUM(B22:B27)</f>
        <v>369413</v>
      </c>
    </row>
    <row r="29" spans="1:2" x14ac:dyDescent="0.2">
      <c r="A29" s="11" t="s">
        <v>178</v>
      </c>
      <c r="B29" s="80"/>
    </row>
    <row r="30" spans="1:2" x14ac:dyDescent="0.2">
      <c r="A30" s="11" t="s">
        <v>179</v>
      </c>
      <c r="B30" s="80"/>
    </row>
    <row r="31" spans="1:2" x14ac:dyDescent="0.2">
      <c r="A31" s="11" t="s">
        <v>294</v>
      </c>
      <c r="B31" s="80">
        <v>220000</v>
      </c>
    </row>
    <row r="32" spans="1:2" x14ac:dyDescent="0.2">
      <c r="A32" s="14" t="s">
        <v>180</v>
      </c>
      <c r="B32" s="85">
        <f>+B31+B30</f>
        <v>220000</v>
      </c>
    </row>
    <row r="33" spans="1:2" x14ac:dyDescent="0.2">
      <c r="A33" s="11" t="s">
        <v>68</v>
      </c>
      <c r="B33" s="84">
        <v>5233443.92</v>
      </c>
    </row>
    <row r="34" spans="1:2" x14ac:dyDescent="0.2">
      <c r="A34" s="18" t="s">
        <v>69</v>
      </c>
      <c r="B34" s="105">
        <f>+B33</f>
        <v>5233443.92</v>
      </c>
    </row>
    <row r="35" spans="1:2" x14ac:dyDescent="0.2">
      <c r="A35" s="28" t="s">
        <v>70</v>
      </c>
      <c r="B35" s="86">
        <f>+B19+B28+B32+B33</f>
        <v>6730056.9199999999</v>
      </c>
    </row>
    <row r="36" spans="1:2" x14ac:dyDescent="0.2">
      <c r="A36" s="11" t="s">
        <v>71</v>
      </c>
      <c r="B36" s="80"/>
    </row>
    <row r="37" spans="1:2" x14ac:dyDescent="0.2">
      <c r="A37" s="11" t="s">
        <v>295</v>
      </c>
      <c r="B37" s="87"/>
    </row>
    <row r="38" spans="1:2" x14ac:dyDescent="0.2">
      <c r="A38" s="11" t="s">
        <v>296</v>
      </c>
      <c r="B38" s="87">
        <v>-77700</v>
      </c>
    </row>
    <row r="39" spans="1:2" x14ac:dyDescent="0.2">
      <c r="A39" s="11" t="s">
        <v>297</v>
      </c>
      <c r="B39" s="87">
        <v>-26000</v>
      </c>
    </row>
    <row r="40" spans="1:2" x14ac:dyDescent="0.2">
      <c r="A40" s="11" t="s">
        <v>298</v>
      </c>
      <c r="B40" s="87">
        <v>-42900</v>
      </c>
    </row>
    <row r="41" spans="1:2" x14ac:dyDescent="0.2">
      <c r="A41" s="11" t="s">
        <v>299</v>
      </c>
      <c r="B41" s="87"/>
    </row>
    <row r="42" spans="1:2" x14ac:dyDescent="0.2">
      <c r="A42" s="11" t="s">
        <v>300</v>
      </c>
      <c r="B42" s="87">
        <v>-126800</v>
      </c>
    </row>
    <row r="43" spans="1:2" x14ac:dyDescent="0.2">
      <c r="A43" s="11" t="s">
        <v>301</v>
      </c>
      <c r="B43" s="87">
        <v>-313700</v>
      </c>
    </row>
    <row r="44" spans="1:2" x14ac:dyDescent="0.2">
      <c r="A44" s="11" t="s">
        <v>302</v>
      </c>
      <c r="B44" s="87">
        <v>-113067</v>
      </c>
    </row>
    <row r="45" spans="1:2" x14ac:dyDescent="0.2">
      <c r="A45" s="11" t="s">
        <v>303</v>
      </c>
      <c r="B45" s="87">
        <v>-22500</v>
      </c>
    </row>
    <row r="46" spans="1:2" x14ac:dyDescent="0.2">
      <c r="A46" s="11" t="s">
        <v>304</v>
      </c>
      <c r="B46" s="87">
        <v>-216700</v>
      </c>
    </row>
    <row r="47" spans="1:2" x14ac:dyDescent="0.2">
      <c r="A47" s="30" t="s">
        <v>305</v>
      </c>
      <c r="B47" s="83">
        <f>SUM(B38:B46)</f>
        <v>-939367</v>
      </c>
    </row>
    <row r="48" spans="1:2" x14ac:dyDescent="0.2">
      <c r="A48" s="11" t="s">
        <v>268</v>
      </c>
      <c r="B48" s="80"/>
    </row>
    <row r="49" spans="1:2" x14ac:dyDescent="0.2">
      <c r="A49" s="11" t="s">
        <v>269</v>
      </c>
      <c r="B49" s="80"/>
    </row>
    <row r="50" spans="1:2" x14ac:dyDescent="0.2">
      <c r="A50" s="11" t="s">
        <v>270</v>
      </c>
      <c r="B50" s="84">
        <v>-1701670</v>
      </c>
    </row>
    <row r="51" spans="1:2" x14ac:dyDescent="0.2">
      <c r="A51" s="11" t="s">
        <v>271</v>
      </c>
      <c r="B51" s="84">
        <v>-1334906</v>
      </c>
    </row>
    <row r="52" spans="1:2" x14ac:dyDescent="0.2">
      <c r="A52" s="14" t="s">
        <v>272</v>
      </c>
      <c r="B52" s="85">
        <f>+B50+B51</f>
        <v>-3036576</v>
      </c>
    </row>
    <row r="53" spans="1:2" x14ac:dyDescent="0.2">
      <c r="A53" s="11" t="s">
        <v>273</v>
      </c>
      <c r="B53" s="80"/>
    </row>
    <row r="54" spans="1:2" x14ac:dyDescent="0.2">
      <c r="A54" s="11" t="s">
        <v>274</v>
      </c>
      <c r="B54" s="84">
        <v>-17200</v>
      </c>
    </row>
    <row r="55" spans="1:2" x14ac:dyDescent="0.2">
      <c r="A55" s="11" t="s">
        <v>275</v>
      </c>
      <c r="B55" s="84">
        <v>-55225</v>
      </c>
    </row>
    <row r="56" spans="1:2" x14ac:dyDescent="0.2">
      <c r="A56" s="11" t="s">
        <v>276</v>
      </c>
      <c r="B56" s="84">
        <v>-3800</v>
      </c>
    </row>
    <row r="57" spans="1:2" x14ac:dyDescent="0.2">
      <c r="A57" s="14" t="s">
        <v>277</v>
      </c>
      <c r="B57" s="85">
        <f>SUM(B54:B56)</f>
        <v>-76225</v>
      </c>
    </row>
    <row r="58" spans="1:2" x14ac:dyDescent="0.2">
      <c r="A58" s="14" t="s">
        <v>278</v>
      </c>
      <c r="B58" s="85">
        <v>-446657</v>
      </c>
    </row>
    <row r="59" spans="1:2" x14ac:dyDescent="0.2">
      <c r="A59" s="11" t="s">
        <v>279</v>
      </c>
      <c r="B59" s="80"/>
    </row>
    <row r="60" spans="1:2" x14ac:dyDescent="0.2">
      <c r="A60" s="11" t="s">
        <v>280</v>
      </c>
      <c r="B60" s="84">
        <v>-148885</v>
      </c>
    </row>
    <row r="61" spans="1:2" x14ac:dyDescent="0.2">
      <c r="A61" s="11" t="s">
        <v>281</v>
      </c>
      <c r="B61" s="84">
        <v>-391095</v>
      </c>
    </row>
    <row r="62" spans="1:2" x14ac:dyDescent="0.2">
      <c r="A62" s="14" t="s">
        <v>282</v>
      </c>
      <c r="B62" s="85">
        <f>+B60+B61</f>
        <v>-539980</v>
      </c>
    </row>
    <row r="63" spans="1:2" x14ac:dyDescent="0.2">
      <c r="A63" s="11" t="s">
        <v>283</v>
      </c>
      <c r="B63" s="84">
        <v>-41895</v>
      </c>
    </row>
    <row r="64" spans="1:2" x14ac:dyDescent="0.2">
      <c r="A64" s="30" t="s">
        <v>284</v>
      </c>
      <c r="B64" s="83">
        <f>+B63+B62+B57+B52+B58</f>
        <v>-4141333</v>
      </c>
    </row>
    <row r="65" spans="1:2" x14ac:dyDescent="0.2">
      <c r="A65" s="37" t="s">
        <v>306</v>
      </c>
      <c r="B65" s="88"/>
    </row>
    <row r="66" spans="1:2" x14ac:dyDescent="0.2">
      <c r="A66" s="37" t="s">
        <v>307</v>
      </c>
      <c r="B66" s="88">
        <v>-32460</v>
      </c>
    </row>
    <row r="67" spans="1:2" x14ac:dyDescent="0.2">
      <c r="A67" s="37" t="s">
        <v>308</v>
      </c>
      <c r="B67" s="88">
        <v>-7250</v>
      </c>
    </row>
    <row r="68" spans="1:2" x14ac:dyDescent="0.2">
      <c r="A68" s="37" t="s">
        <v>309</v>
      </c>
      <c r="B68" s="88">
        <v>-7700</v>
      </c>
    </row>
    <row r="69" spans="1:2" x14ac:dyDescent="0.2">
      <c r="A69" s="37" t="s">
        <v>310</v>
      </c>
      <c r="B69" s="88">
        <v>-1850.0000000000002</v>
      </c>
    </row>
    <row r="70" spans="1:2" x14ac:dyDescent="0.2">
      <c r="A70" s="37" t="s">
        <v>311</v>
      </c>
      <c r="B70" s="88">
        <v>-8700</v>
      </c>
    </row>
    <row r="71" spans="1:2" x14ac:dyDescent="0.2">
      <c r="A71" s="37" t="s">
        <v>312</v>
      </c>
      <c r="B71" s="88">
        <v>-799.99999999999989</v>
      </c>
    </row>
    <row r="72" spans="1:2" x14ac:dyDescent="0.2">
      <c r="A72" s="37" t="s">
        <v>313</v>
      </c>
      <c r="B72" s="88">
        <v>-12300</v>
      </c>
    </row>
    <row r="73" spans="1:2" x14ac:dyDescent="0.2">
      <c r="A73" s="37" t="s">
        <v>314</v>
      </c>
      <c r="B73" s="88">
        <v>-164085</v>
      </c>
    </row>
    <row r="74" spans="1:2" x14ac:dyDescent="0.2">
      <c r="A74" s="37" t="s">
        <v>315</v>
      </c>
      <c r="B74" s="88">
        <v>-40800</v>
      </c>
    </row>
    <row r="75" spans="1:2" x14ac:dyDescent="0.2">
      <c r="A75" s="37" t="s">
        <v>316</v>
      </c>
      <c r="B75" s="88">
        <v>-6680</v>
      </c>
    </row>
    <row r="76" spans="1:2" x14ac:dyDescent="0.2">
      <c r="A76" s="37" t="s">
        <v>317</v>
      </c>
      <c r="B76" s="88">
        <v>-3600</v>
      </c>
    </row>
    <row r="77" spans="1:2" x14ac:dyDescent="0.2">
      <c r="A77" s="30" t="s">
        <v>318</v>
      </c>
      <c r="B77" s="83">
        <f>SUM(B66:B76)</f>
        <v>-286225</v>
      </c>
    </row>
    <row r="78" spans="1:2" x14ac:dyDescent="0.2">
      <c r="A78" s="11" t="s">
        <v>319</v>
      </c>
      <c r="B78" s="89">
        <v>-267000.00000000198</v>
      </c>
    </row>
    <row r="79" spans="1:2" x14ac:dyDescent="0.2">
      <c r="A79" s="11" t="s">
        <v>320</v>
      </c>
      <c r="B79" s="89">
        <v>-40000</v>
      </c>
    </row>
    <row r="80" spans="1:2" x14ac:dyDescent="0.2">
      <c r="A80" s="11" t="s">
        <v>321</v>
      </c>
      <c r="B80" s="89">
        <v>-1381500</v>
      </c>
    </row>
    <row r="81" spans="1:2" x14ac:dyDescent="0.2">
      <c r="A81" s="11" t="s">
        <v>322</v>
      </c>
      <c r="B81" s="89">
        <v>-1536000</v>
      </c>
    </row>
    <row r="82" spans="1:2" x14ac:dyDescent="0.2">
      <c r="A82" s="30" t="s">
        <v>323</v>
      </c>
      <c r="B82" s="83">
        <f>+B81+B80+B79+B78</f>
        <v>-3224500.0000000019</v>
      </c>
    </row>
    <row r="83" spans="1:2" x14ac:dyDescent="0.2">
      <c r="A83" s="14" t="s">
        <v>324</v>
      </c>
      <c r="B83" s="85">
        <f>+B82+B77+B64+B47</f>
        <v>-8591425.0000000019</v>
      </c>
    </row>
    <row r="84" spans="1:2" x14ac:dyDescent="0.2">
      <c r="A84" s="28" t="s">
        <v>113</v>
      </c>
      <c r="B84" s="86">
        <f>+B83</f>
        <v>-8591425.0000000019</v>
      </c>
    </row>
    <row r="85" spans="1:2" x14ac:dyDescent="0.2">
      <c r="A85" s="11" t="s">
        <v>114</v>
      </c>
      <c r="B85" s="85"/>
    </row>
    <row r="86" spans="1:2" x14ac:dyDescent="0.2">
      <c r="A86" s="46" t="s">
        <v>45</v>
      </c>
      <c r="B86" s="84">
        <v>-1903331.2248000007</v>
      </c>
    </row>
    <row r="87" spans="1:2" x14ac:dyDescent="0.2">
      <c r="A87" s="46" t="s">
        <v>46</v>
      </c>
      <c r="B87" s="84">
        <v>-264336.37500001205</v>
      </c>
    </row>
    <row r="88" spans="1:2" x14ac:dyDescent="0.2">
      <c r="A88" s="46" t="s">
        <v>47</v>
      </c>
      <c r="B88" s="84">
        <v>-114710</v>
      </c>
    </row>
    <row r="89" spans="1:2" x14ac:dyDescent="0.2">
      <c r="A89" s="28" t="s">
        <v>137</v>
      </c>
      <c r="B89" s="86">
        <f>SUM(B86:B88)</f>
        <v>-2282377.5998000125</v>
      </c>
    </row>
    <row r="90" spans="1:2" x14ac:dyDescent="0.2">
      <c r="A90" s="37" t="s">
        <v>138</v>
      </c>
      <c r="B90" s="84">
        <v>-596919</v>
      </c>
    </row>
    <row r="91" spans="1:2" x14ac:dyDescent="0.2">
      <c r="A91" s="37" t="s">
        <v>139</v>
      </c>
      <c r="B91" s="84">
        <v>-406267</v>
      </c>
    </row>
    <row r="92" spans="1:2" x14ac:dyDescent="0.2">
      <c r="A92" s="28" t="s">
        <v>140</v>
      </c>
      <c r="B92" s="86">
        <f>+B91+B90+B89+B84</f>
        <v>-11876988.599800015</v>
      </c>
    </row>
    <row r="93" spans="1:2" x14ac:dyDescent="0.2">
      <c r="A93" s="26" t="s">
        <v>141</v>
      </c>
      <c r="B93" s="91">
        <f>+B35+B92</f>
        <v>-5146931.6798000149</v>
      </c>
    </row>
  </sheetData>
  <mergeCells count="1">
    <mergeCell ref="A8:A10"/>
  </mergeCells>
  <pageMargins left="0.7" right="0.7" top="0.75" bottom="0.75" header="0.3" footer="0.3"/>
  <pageSetup paperSize="9" scale="68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77"/>
  <sheetViews>
    <sheetView workbookViewId="0"/>
  </sheetViews>
  <sheetFormatPr defaultRowHeight="12.75" x14ac:dyDescent="0.2"/>
  <cols>
    <col min="1" max="1" width="52.85546875" bestFit="1" customWidth="1"/>
    <col min="2" max="2" width="15.7109375" style="92" customWidth="1"/>
  </cols>
  <sheetData>
    <row r="2" spans="1:3" x14ac:dyDescent="0.2">
      <c r="B2" s="113" t="s">
        <v>331</v>
      </c>
      <c r="C2" s="109"/>
    </row>
    <row r="3" spans="1:3" x14ac:dyDescent="0.2">
      <c r="B3" s="113" t="s">
        <v>333</v>
      </c>
      <c r="C3" s="109"/>
    </row>
    <row r="4" spans="1:3" x14ac:dyDescent="0.2">
      <c r="B4" s="113" t="s">
        <v>334</v>
      </c>
      <c r="C4" s="109"/>
    </row>
    <row r="5" spans="1:3" x14ac:dyDescent="0.2">
      <c r="B5" s="113" t="s">
        <v>335</v>
      </c>
      <c r="C5" s="109"/>
    </row>
    <row r="6" spans="1:3" x14ac:dyDescent="0.2">
      <c r="B6" s="113" t="s">
        <v>338</v>
      </c>
      <c r="C6" s="109"/>
    </row>
    <row r="8" spans="1:3" x14ac:dyDescent="0.2">
      <c r="A8" s="121" t="s">
        <v>17</v>
      </c>
      <c r="B8" s="79">
        <v>2018</v>
      </c>
    </row>
    <row r="9" spans="1:3" x14ac:dyDescent="0.2">
      <c r="A9" s="122"/>
      <c r="B9" s="79" t="s">
        <v>62</v>
      </c>
    </row>
    <row r="10" spans="1:3" x14ac:dyDescent="0.2">
      <c r="A10" s="122"/>
      <c r="B10" s="79" t="s">
        <v>1</v>
      </c>
    </row>
    <row r="11" spans="1:3" x14ac:dyDescent="0.2">
      <c r="A11" s="11" t="s">
        <v>63</v>
      </c>
      <c r="B11" s="93"/>
    </row>
    <row r="12" spans="1:3" x14ac:dyDescent="0.2">
      <c r="A12" s="11" t="s">
        <v>166</v>
      </c>
      <c r="B12" s="93"/>
    </row>
    <row r="13" spans="1:3" x14ac:dyDescent="0.2">
      <c r="A13" s="11" t="s">
        <v>167</v>
      </c>
      <c r="B13" s="93"/>
    </row>
    <row r="14" spans="1:3" x14ac:dyDescent="0.2">
      <c r="A14" s="11" t="s">
        <v>168</v>
      </c>
      <c r="B14" s="82">
        <v>50300</v>
      </c>
    </row>
    <row r="15" spans="1:3" x14ac:dyDescent="0.2">
      <c r="A15" s="11" t="s">
        <v>169</v>
      </c>
      <c r="B15" s="82">
        <v>207000</v>
      </c>
    </row>
    <row r="16" spans="1:3" x14ac:dyDescent="0.2">
      <c r="A16" s="14" t="s">
        <v>170</v>
      </c>
      <c r="B16" s="94">
        <f>+B14+B15</f>
        <v>257300</v>
      </c>
    </row>
    <row r="17" spans="1:2" x14ac:dyDescent="0.2">
      <c r="A17" s="30" t="s">
        <v>171</v>
      </c>
      <c r="B17" s="83">
        <f>+B16</f>
        <v>257300</v>
      </c>
    </row>
    <row r="18" spans="1:2" x14ac:dyDescent="0.2">
      <c r="A18" s="11" t="s">
        <v>172</v>
      </c>
      <c r="B18" s="81"/>
    </row>
    <row r="19" spans="1:2" x14ac:dyDescent="0.2">
      <c r="A19" s="11" t="s">
        <v>173</v>
      </c>
      <c r="B19" s="81"/>
    </row>
    <row r="20" spans="1:2" x14ac:dyDescent="0.2">
      <c r="A20" s="11" t="s">
        <v>220</v>
      </c>
      <c r="B20" s="82">
        <v>2255470</v>
      </c>
    </row>
    <row r="21" spans="1:2" x14ac:dyDescent="0.2">
      <c r="A21" s="11" t="s">
        <v>221</v>
      </c>
      <c r="B21" s="82">
        <v>2102980</v>
      </c>
    </row>
    <row r="22" spans="1:2" x14ac:dyDescent="0.2">
      <c r="A22" s="14" t="s">
        <v>224</v>
      </c>
      <c r="B22" s="94">
        <f>+B21+B20</f>
        <v>4358450</v>
      </c>
    </row>
    <row r="23" spans="1:2" x14ac:dyDescent="0.2">
      <c r="A23" s="11" t="s">
        <v>174</v>
      </c>
      <c r="B23" s="82">
        <v>126074</v>
      </c>
    </row>
    <row r="24" spans="1:2" x14ac:dyDescent="0.2">
      <c r="A24" s="51" t="s">
        <v>175</v>
      </c>
      <c r="B24" s="83">
        <f>+B23+B22</f>
        <v>4484524</v>
      </c>
    </row>
    <row r="25" spans="1:2" x14ac:dyDescent="0.2">
      <c r="A25" s="11" t="s">
        <v>176</v>
      </c>
      <c r="B25" s="81"/>
    </row>
    <row r="26" spans="1:2" x14ac:dyDescent="0.2">
      <c r="A26" s="14" t="s">
        <v>177</v>
      </c>
      <c r="B26" s="94">
        <f>+B24+B17</f>
        <v>4741824</v>
      </c>
    </row>
    <row r="27" spans="1:2" x14ac:dyDescent="0.2">
      <c r="A27" s="11" t="s">
        <v>181</v>
      </c>
      <c r="B27" s="84"/>
    </row>
    <row r="28" spans="1:2" x14ac:dyDescent="0.2">
      <c r="A28" s="39" t="s">
        <v>70</v>
      </c>
      <c r="B28" s="86">
        <f>+B26</f>
        <v>4741824</v>
      </c>
    </row>
    <row r="29" spans="1:2" x14ac:dyDescent="0.2">
      <c r="A29" s="11" t="s">
        <v>71</v>
      </c>
      <c r="B29" s="81"/>
    </row>
    <row r="30" spans="1:2" x14ac:dyDescent="0.2">
      <c r="A30" s="11" t="s">
        <v>182</v>
      </c>
      <c r="B30" s="80"/>
    </row>
    <row r="31" spans="1:2" x14ac:dyDescent="0.2">
      <c r="A31" s="11" t="s">
        <v>183</v>
      </c>
      <c r="B31" s="84">
        <v>-209986</v>
      </c>
    </row>
    <row r="32" spans="1:2" x14ac:dyDescent="0.2">
      <c r="A32" s="11" t="s">
        <v>184</v>
      </c>
      <c r="B32" s="84">
        <v>-70171</v>
      </c>
    </row>
    <row r="33" spans="1:2" x14ac:dyDescent="0.2">
      <c r="A33" s="11" t="s">
        <v>185</v>
      </c>
      <c r="B33" s="84">
        <v>-244259</v>
      </c>
    </row>
    <row r="34" spans="1:2" x14ac:dyDescent="0.2">
      <c r="A34" s="11" t="s">
        <v>186</v>
      </c>
      <c r="B34" s="84">
        <v>-25670</v>
      </c>
    </row>
    <row r="35" spans="1:2" x14ac:dyDescent="0.2">
      <c r="A35" s="11" t="s">
        <v>187</v>
      </c>
      <c r="B35" s="84">
        <v>-2500</v>
      </c>
    </row>
    <row r="36" spans="1:2" x14ac:dyDescent="0.2">
      <c r="A36" s="51" t="s">
        <v>188</v>
      </c>
      <c r="B36" s="83">
        <f>SUM(B31:B35)</f>
        <v>-552586</v>
      </c>
    </row>
    <row r="37" spans="1:2" x14ac:dyDescent="0.2">
      <c r="A37" s="11" t="s">
        <v>189</v>
      </c>
      <c r="B37" s="80"/>
    </row>
    <row r="38" spans="1:2" x14ac:dyDescent="0.2">
      <c r="A38" s="11" t="s">
        <v>190</v>
      </c>
      <c r="B38" s="80"/>
    </row>
    <row r="39" spans="1:2" x14ac:dyDescent="0.2">
      <c r="A39" s="11" t="s">
        <v>191</v>
      </c>
      <c r="B39" s="84">
        <v>-113995</v>
      </c>
    </row>
    <row r="40" spans="1:2" x14ac:dyDescent="0.2">
      <c r="A40" s="11" t="s">
        <v>192</v>
      </c>
      <c r="B40" s="84">
        <v>-27315</v>
      </c>
    </row>
    <row r="41" spans="1:2" x14ac:dyDescent="0.2">
      <c r="A41" s="11" t="s">
        <v>193</v>
      </c>
      <c r="B41" s="84">
        <v>-54176</v>
      </c>
    </row>
    <row r="42" spans="1:2" x14ac:dyDescent="0.2">
      <c r="A42" s="14" t="s">
        <v>194</v>
      </c>
      <c r="B42" s="85">
        <f>SUM(B39:B41)</f>
        <v>-195486</v>
      </c>
    </row>
    <row r="43" spans="1:2" x14ac:dyDescent="0.2">
      <c r="A43" s="11" t="s">
        <v>195</v>
      </c>
      <c r="B43" s="80"/>
    </row>
    <row r="44" spans="1:2" x14ac:dyDescent="0.2">
      <c r="A44" s="11" t="s">
        <v>222</v>
      </c>
      <c r="B44" s="80"/>
    </row>
    <row r="45" spans="1:2" x14ac:dyDescent="0.2">
      <c r="A45" s="11" t="s">
        <v>196</v>
      </c>
      <c r="B45" s="84">
        <v>-260422</v>
      </c>
    </row>
    <row r="46" spans="1:2" x14ac:dyDescent="0.2">
      <c r="A46" s="11" t="s">
        <v>197</v>
      </c>
      <c r="B46" s="84">
        <v>-545035</v>
      </c>
    </row>
    <row r="47" spans="1:2" x14ac:dyDescent="0.2">
      <c r="A47" s="11" t="s">
        <v>198</v>
      </c>
      <c r="B47" s="84">
        <v>-238389</v>
      </c>
    </row>
    <row r="48" spans="1:2" x14ac:dyDescent="0.2">
      <c r="A48" s="14" t="s">
        <v>199</v>
      </c>
      <c r="B48" s="85">
        <f>SUM(B45:B47)</f>
        <v>-1043846</v>
      </c>
    </row>
    <row r="49" spans="1:2" x14ac:dyDescent="0.2">
      <c r="A49" s="11" t="s">
        <v>200</v>
      </c>
      <c r="B49" s="80"/>
    </row>
    <row r="50" spans="1:2" x14ac:dyDescent="0.2">
      <c r="A50" s="11" t="s">
        <v>201</v>
      </c>
      <c r="B50" s="84">
        <v>-278595</v>
      </c>
    </row>
    <row r="51" spans="1:2" x14ac:dyDescent="0.2">
      <c r="A51" s="11" t="s">
        <v>202</v>
      </c>
      <c r="B51" s="84">
        <v>-308826</v>
      </c>
    </row>
    <row r="52" spans="1:2" x14ac:dyDescent="0.2">
      <c r="A52" s="11" t="s">
        <v>203</v>
      </c>
      <c r="B52" s="84">
        <v>-643379</v>
      </c>
    </row>
    <row r="53" spans="1:2" x14ac:dyDescent="0.2">
      <c r="A53" s="14" t="s">
        <v>204</v>
      </c>
      <c r="B53" s="85">
        <f>SUM(B50:B52)</f>
        <v>-1230800</v>
      </c>
    </row>
    <row r="54" spans="1:2" x14ac:dyDescent="0.2">
      <c r="A54" s="11" t="s">
        <v>205</v>
      </c>
      <c r="B54" s="84">
        <v>-7804</v>
      </c>
    </row>
    <row r="55" spans="1:2" x14ac:dyDescent="0.2">
      <c r="A55" s="53" t="s">
        <v>223</v>
      </c>
      <c r="B55" s="90">
        <f>+B48+B53+B54+B42</f>
        <v>-2477936</v>
      </c>
    </row>
    <row r="56" spans="1:2" x14ac:dyDescent="0.2">
      <c r="A56" s="11" t="s">
        <v>206</v>
      </c>
      <c r="B56" s="80"/>
    </row>
    <row r="57" spans="1:2" x14ac:dyDescent="0.2">
      <c r="A57" s="11" t="s">
        <v>207</v>
      </c>
      <c r="B57" s="84">
        <v>-45978</v>
      </c>
    </row>
    <row r="58" spans="1:2" x14ac:dyDescent="0.2">
      <c r="A58" s="11" t="s">
        <v>208</v>
      </c>
      <c r="B58" s="84">
        <v>-16550</v>
      </c>
    </row>
    <row r="59" spans="1:2" x14ac:dyDescent="0.2">
      <c r="A59" s="11" t="s">
        <v>209</v>
      </c>
      <c r="B59" s="84">
        <v>-48044</v>
      </c>
    </row>
    <row r="60" spans="1:2" x14ac:dyDescent="0.2">
      <c r="A60" s="11" t="s">
        <v>210</v>
      </c>
      <c r="B60" s="84">
        <v>-7784</v>
      </c>
    </row>
    <row r="61" spans="1:2" x14ac:dyDescent="0.2">
      <c r="A61" s="11" t="s">
        <v>211</v>
      </c>
      <c r="B61" s="84">
        <v>-7039</v>
      </c>
    </row>
    <row r="62" spans="1:2" x14ac:dyDescent="0.2">
      <c r="A62" s="14" t="s">
        <v>212</v>
      </c>
      <c r="B62" s="85">
        <f>SUM(B57:B61)</f>
        <v>-125395</v>
      </c>
    </row>
    <row r="63" spans="1:2" x14ac:dyDescent="0.2">
      <c r="A63" s="51" t="s">
        <v>213</v>
      </c>
      <c r="B63" s="83">
        <f>+B62+B55</f>
        <v>-2603331</v>
      </c>
    </row>
    <row r="64" spans="1:2" x14ac:dyDescent="0.2">
      <c r="A64" s="11" t="s">
        <v>214</v>
      </c>
      <c r="B64" s="84">
        <v>-133386</v>
      </c>
    </row>
    <row r="65" spans="1:2" x14ac:dyDescent="0.2">
      <c r="A65" s="11" t="s">
        <v>215</v>
      </c>
      <c r="B65" s="80"/>
    </row>
    <row r="66" spans="1:2" x14ac:dyDescent="0.2">
      <c r="A66" s="11" t="s">
        <v>216</v>
      </c>
      <c r="B66" s="84">
        <v>-115467.96</v>
      </c>
    </row>
    <row r="67" spans="1:2" x14ac:dyDescent="0.2">
      <c r="A67" s="14" t="s">
        <v>217</v>
      </c>
      <c r="B67" s="85">
        <f>+B66+B65+B64+B63+B36</f>
        <v>-3404770.96</v>
      </c>
    </row>
    <row r="68" spans="1:2" x14ac:dyDescent="0.2">
      <c r="A68" s="39" t="s">
        <v>113</v>
      </c>
      <c r="B68" s="86">
        <f>+B67</f>
        <v>-3404770.96</v>
      </c>
    </row>
    <row r="69" spans="1:2" x14ac:dyDescent="0.2">
      <c r="A69" s="11" t="s">
        <v>114</v>
      </c>
      <c r="B69" s="80"/>
    </row>
    <row r="70" spans="1:2" x14ac:dyDescent="0.2">
      <c r="A70" s="46" t="s">
        <v>45</v>
      </c>
      <c r="B70" s="80">
        <v>-463017.6295199999</v>
      </c>
    </row>
    <row r="71" spans="1:2" x14ac:dyDescent="0.2">
      <c r="A71" s="46" t="s">
        <v>46</v>
      </c>
      <c r="B71" s="80">
        <v>-75018.375</v>
      </c>
    </row>
    <row r="72" spans="1:2" x14ac:dyDescent="0.2">
      <c r="A72" s="46" t="s">
        <v>47</v>
      </c>
      <c r="B72" s="84">
        <v>-23750</v>
      </c>
    </row>
    <row r="73" spans="1:2" x14ac:dyDescent="0.2">
      <c r="A73" s="28" t="s">
        <v>137</v>
      </c>
      <c r="B73" s="86">
        <f>SUM(B70:B72)</f>
        <v>-561786.00451999996</v>
      </c>
    </row>
    <row r="74" spans="1:2" x14ac:dyDescent="0.2">
      <c r="A74" s="37" t="s">
        <v>138</v>
      </c>
      <c r="B74" s="95">
        <v>-878068</v>
      </c>
    </row>
    <row r="75" spans="1:2" x14ac:dyDescent="0.2">
      <c r="A75" s="37" t="s">
        <v>139</v>
      </c>
      <c r="B75" s="95"/>
    </row>
    <row r="76" spans="1:2" x14ac:dyDescent="0.2">
      <c r="A76" s="28" t="s">
        <v>140</v>
      </c>
      <c r="B76" s="86">
        <f>+B73+B68+B74+B75</f>
        <v>-4844624.9645199999</v>
      </c>
    </row>
    <row r="77" spans="1:2" x14ac:dyDescent="0.2">
      <c r="A77" s="52" t="s">
        <v>141</v>
      </c>
      <c r="B77" s="91">
        <f>+B28+B76</f>
        <v>-102800.96451999992</v>
      </c>
    </row>
  </sheetData>
  <mergeCells count="1">
    <mergeCell ref="A8:A10"/>
  </mergeCells>
  <pageMargins left="0.7" right="0.7" top="0.75" bottom="0.75" header="0.3" footer="0.3"/>
  <pageSetup paperSize="9" scale="83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4"/>
  <sheetViews>
    <sheetView workbookViewId="0"/>
  </sheetViews>
  <sheetFormatPr defaultRowHeight="12.75" x14ac:dyDescent="0.2"/>
  <cols>
    <col min="1" max="1" width="41.5703125" style="44" bestFit="1" customWidth="1"/>
    <col min="2" max="2" width="4.42578125" style="44" bestFit="1" customWidth="1"/>
    <col min="3" max="4" width="12.7109375" style="76" customWidth="1"/>
    <col min="5" max="5" width="12.7109375" style="44" customWidth="1"/>
  </cols>
  <sheetData>
    <row r="1" spans="1:5" s="2" customFormat="1" x14ac:dyDescent="0.2">
      <c r="A1" s="44"/>
      <c r="B1" s="44"/>
      <c r="C1" s="76"/>
      <c r="D1" s="76"/>
      <c r="E1" s="44"/>
    </row>
    <row r="2" spans="1:5" s="2" customFormat="1" x14ac:dyDescent="0.2">
      <c r="A2" s="44"/>
      <c r="B2" s="44"/>
      <c r="C2" s="76"/>
      <c r="D2" s="111" t="s">
        <v>331</v>
      </c>
      <c r="E2" s="109"/>
    </row>
    <row r="3" spans="1:5" s="2" customFormat="1" x14ac:dyDescent="0.2">
      <c r="A3" s="44"/>
      <c r="B3" s="44"/>
      <c r="C3" s="76"/>
      <c r="D3" s="111" t="s">
        <v>339</v>
      </c>
      <c r="E3" s="109"/>
    </row>
    <row r="4" spans="1:5" x14ac:dyDescent="0.2">
      <c r="D4" s="111" t="s">
        <v>334</v>
      </c>
      <c r="E4" s="109"/>
    </row>
    <row r="5" spans="1:5" x14ac:dyDescent="0.2">
      <c r="D5" s="111" t="s">
        <v>335</v>
      </c>
      <c r="E5" s="109"/>
    </row>
    <row r="6" spans="1:5" x14ac:dyDescent="0.2">
      <c r="D6" s="111" t="s">
        <v>340</v>
      </c>
      <c r="E6" s="109"/>
    </row>
    <row r="8" spans="1:5" x14ac:dyDescent="0.2">
      <c r="A8" s="121" t="s">
        <v>16</v>
      </c>
      <c r="B8" s="120" t="s">
        <v>61</v>
      </c>
      <c r="C8" s="119">
        <v>2018</v>
      </c>
      <c r="D8" s="119"/>
      <c r="E8" s="119"/>
    </row>
    <row r="9" spans="1:5" x14ac:dyDescent="0.2">
      <c r="A9" s="122"/>
      <c r="B9" s="120"/>
      <c r="C9" s="120" t="s">
        <v>62</v>
      </c>
      <c r="D9" s="120"/>
      <c r="E9" s="120"/>
    </row>
    <row r="10" spans="1:5" x14ac:dyDescent="0.2">
      <c r="A10" s="122"/>
      <c r="B10" s="120"/>
      <c r="C10" s="73" t="s">
        <v>2</v>
      </c>
      <c r="D10" s="73" t="s">
        <v>1</v>
      </c>
      <c r="E10" s="45" t="s">
        <v>14</v>
      </c>
    </row>
    <row r="11" spans="1:5" x14ac:dyDescent="0.2">
      <c r="A11" s="11" t="s">
        <v>63</v>
      </c>
      <c r="B11" s="11"/>
      <c r="C11" s="50"/>
      <c r="D11" s="50"/>
      <c r="E11" s="11"/>
    </row>
    <row r="12" spans="1:5" x14ac:dyDescent="0.2">
      <c r="A12" s="14" t="s">
        <v>144</v>
      </c>
      <c r="B12" s="24"/>
      <c r="C12" s="96"/>
      <c r="D12" s="96"/>
      <c r="E12" s="14"/>
    </row>
    <row r="13" spans="1:5" x14ac:dyDescent="0.2">
      <c r="A13" s="11" t="s">
        <v>145</v>
      </c>
      <c r="B13" s="22" t="s">
        <v>76</v>
      </c>
      <c r="C13" s="17">
        <v>9000</v>
      </c>
      <c r="D13" s="17">
        <v>108000</v>
      </c>
      <c r="E13" s="42">
        <f>+D13/C13</f>
        <v>12</v>
      </c>
    </row>
    <row r="14" spans="1:5" x14ac:dyDescent="0.2">
      <c r="A14" s="11" t="s">
        <v>146</v>
      </c>
      <c r="B14" s="22" t="s">
        <v>76</v>
      </c>
      <c r="C14" s="17">
        <v>3680000</v>
      </c>
      <c r="D14" s="17">
        <v>172080628.618</v>
      </c>
      <c r="E14" s="42">
        <f>+D14/C14</f>
        <v>46.761040385326091</v>
      </c>
    </row>
    <row r="15" spans="1:5" x14ac:dyDescent="0.2">
      <c r="A15" s="11" t="s">
        <v>147</v>
      </c>
      <c r="B15" s="22" t="s">
        <v>76</v>
      </c>
      <c r="C15" s="17"/>
      <c r="D15" s="17"/>
      <c r="E15" s="42"/>
    </row>
    <row r="16" spans="1:5" x14ac:dyDescent="0.2">
      <c r="A16" s="11" t="s">
        <v>148</v>
      </c>
      <c r="B16" s="22" t="s">
        <v>76</v>
      </c>
      <c r="C16" s="17">
        <v>150000</v>
      </c>
      <c r="D16" s="17">
        <v>4173936.2370000011</v>
      </c>
      <c r="E16" s="42">
        <f>+D16/C16</f>
        <v>27.826241580000008</v>
      </c>
    </row>
    <row r="17" spans="1:5" x14ac:dyDescent="0.2">
      <c r="A17" s="11" t="s">
        <v>149</v>
      </c>
      <c r="B17" s="11"/>
      <c r="C17" s="17"/>
      <c r="D17" s="17">
        <v>1040000</v>
      </c>
      <c r="E17" s="11"/>
    </row>
    <row r="18" spans="1:5" x14ac:dyDescent="0.2">
      <c r="A18" s="11" t="s">
        <v>150</v>
      </c>
      <c r="B18" s="11"/>
      <c r="C18" s="50"/>
      <c r="D18" s="17"/>
      <c r="E18" s="11"/>
    </row>
    <row r="19" spans="1:5" x14ac:dyDescent="0.2">
      <c r="A19" s="14" t="s">
        <v>151</v>
      </c>
      <c r="B19" s="14"/>
      <c r="C19" s="48">
        <f>SUM(C13:C18)</f>
        <v>3839000</v>
      </c>
      <c r="D19" s="48">
        <f>SUM(D13:D18)</f>
        <v>177402564.85499999</v>
      </c>
      <c r="E19" s="49">
        <f>+D19/C19</f>
        <v>46.21061861292003</v>
      </c>
    </row>
    <row r="20" spans="1:5" x14ac:dyDescent="0.2">
      <c r="A20" s="14" t="s">
        <v>152</v>
      </c>
      <c r="B20" s="14"/>
      <c r="C20" s="96"/>
      <c r="D20" s="48"/>
      <c r="E20" s="14"/>
    </row>
    <row r="21" spans="1:5" x14ac:dyDescent="0.2">
      <c r="A21" s="11" t="s">
        <v>153</v>
      </c>
      <c r="B21" s="11"/>
      <c r="C21" s="50"/>
      <c r="D21" s="50"/>
      <c r="E21" s="11"/>
    </row>
    <row r="22" spans="1:5" x14ac:dyDescent="0.2">
      <c r="A22" s="11" t="s">
        <v>68</v>
      </c>
      <c r="B22" s="11"/>
      <c r="C22" s="50"/>
      <c r="D22" s="50"/>
      <c r="E22" s="11"/>
    </row>
    <row r="23" spans="1:5" x14ac:dyDescent="0.2">
      <c r="A23" s="39" t="s">
        <v>70</v>
      </c>
      <c r="B23" s="39"/>
      <c r="C23" s="78"/>
      <c r="D23" s="78">
        <f>+D19</f>
        <v>177402564.85499999</v>
      </c>
      <c r="E23" s="39"/>
    </row>
    <row r="24" spans="1:5" x14ac:dyDescent="0.2">
      <c r="A24" s="11" t="s">
        <v>71</v>
      </c>
      <c r="B24" s="11"/>
      <c r="C24" s="50"/>
      <c r="D24" s="50"/>
      <c r="E24" s="11"/>
    </row>
    <row r="25" spans="1:5" x14ac:dyDescent="0.2">
      <c r="A25" s="11" t="s">
        <v>154</v>
      </c>
      <c r="B25" s="11"/>
      <c r="C25" s="50"/>
      <c r="D25" s="50"/>
      <c r="E25" s="11"/>
    </row>
    <row r="26" spans="1:5" x14ac:dyDescent="0.2">
      <c r="A26" s="11" t="s">
        <v>155</v>
      </c>
      <c r="B26" s="11"/>
      <c r="C26" s="50"/>
      <c r="D26" s="50"/>
      <c r="E26" s="11"/>
    </row>
    <row r="27" spans="1:5" x14ac:dyDescent="0.2">
      <c r="A27" s="11" t="s">
        <v>156</v>
      </c>
      <c r="B27" s="11"/>
      <c r="C27" s="50"/>
      <c r="D27" s="76">
        <v>-22932</v>
      </c>
      <c r="E27" s="11"/>
    </row>
    <row r="28" spans="1:5" x14ac:dyDescent="0.2">
      <c r="A28" s="11" t="s">
        <v>157</v>
      </c>
      <c r="B28" s="11"/>
      <c r="C28" s="50"/>
      <c r="D28" s="17">
        <v>-18000</v>
      </c>
      <c r="E28" s="11"/>
    </row>
    <row r="29" spans="1:5" x14ac:dyDescent="0.2">
      <c r="A29" s="11" t="s">
        <v>158</v>
      </c>
      <c r="B29" s="11"/>
      <c r="C29" s="50"/>
      <c r="D29" s="17">
        <v>-6266.5</v>
      </c>
      <c r="E29" s="11"/>
    </row>
    <row r="30" spans="1:5" x14ac:dyDescent="0.2">
      <c r="A30" s="11" t="s">
        <v>159</v>
      </c>
      <c r="B30" s="11"/>
      <c r="C30" s="50"/>
      <c r="D30" s="17">
        <v>-296420</v>
      </c>
      <c r="E30" s="11"/>
    </row>
    <row r="31" spans="1:5" x14ac:dyDescent="0.2">
      <c r="A31" s="11" t="s">
        <v>160</v>
      </c>
      <c r="B31" s="11"/>
      <c r="C31" s="50"/>
      <c r="D31" s="17">
        <v>-14200</v>
      </c>
      <c r="E31" s="11"/>
    </row>
    <row r="32" spans="1:5" x14ac:dyDescent="0.2">
      <c r="A32" s="35" t="s">
        <v>161</v>
      </c>
      <c r="B32" s="54"/>
      <c r="C32" s="36"/>
      <c r="D32" s="36">
        <f>+SUM(D27:D31)</f>
        <v>-357818.5</v>
      </c>
      <c r="E32" s="37"/>
    </row>
    <row r="33" spans="1:5" x14ac:dyDescent="0.2">
      <c r="A33" s="37" t="s">
        <v>162</v>
      </c>
      <c r="B33" s="37"/>
      <c r="C33" s="75"/>
      <c r="D33" s="75"/>
      <c r="E33" s="37"/>
    </row>
    <row r="34" spans="1:5" x14ac:dyDescent="0.2">
      <c r="A34" s="35" t="s">
        <v>163</v>
      </c>
      <c r="B34" s="35"/>
      <c r="C34" s="97"/>
      <c r="D34" s="97">
        <f>+D32</f>
        <v>-357818.5</v>
      </c>
      <c r="E34" s="35"/>
    </row>
    <row r="35" spans="1:5" x14ac:dyDescent="0.2">
      <c r="A35" s="39" t="s">
        <v>113</v>
      </c>
      <c r="B35" s="39"/>
      <c r="C35" s="78"/>
      <c r="D35" s="78">
        <f>+D34</f>
        <v>-357818.5</v>
      </c>
      <c r="E35" s="39"/>
    </row>
    <row r="36" spans="1:5" x14ac:dyDescent="0.2">
      <c r="A36" s="11" t="s">
        <v>114</v>
      </c>
      <c r="B36" s="11"/>
      <c r="C36" s="50"/>
      <c r="D36" s="50"/>
      <c r="E36" s="11"/>
    </row>
    <row r="37" spans="1:5" x14ac:dyDescent="0.2">
      <c r="A37" s="46" t="s">
        <v>45</v>
      </c>
      <c r="B37" s="11"/>
      <c r="C37" s="50"/>
      <c r="D37" s="50">
        <v>-419215.4164799999</v>
      </c>
      <c r="E37" s="11"/>
    </row>
    <row r="38" spans="1:5" x14ac:dyDescent="0.2">
      <c r="A38" s="46" t="s">
        <v>46</v>
      </c>
      <c r="B38" s="11"/>
      <c r="C38" s="50"/>
      <c r="D38" s="50">
        <v>-45246</v>
      </c>
      <c r="E38" s="11"/>
    </row>
    <row r="39" spans="1:5" x14ac:dyDescent="0.2">
      <c r="A39" s="46" t="s">
        <v>47</v>
      </c>
      <c r="B39" s="11"/>
      <c r="C39" s="50"/>
      <c r="D39" s="17">
        <v>-9600</v>
      </c>
      <c r="E39" s="11"/>
    </row>
    <row r="40" spans="1:5" x14ac:dyDescent="0.2">
      <c r="A40" s="28" t="s">
        <v>137</v>
      </c>
      <c r="B40" s="28"/>
      <c r="C40" s="74"/>
      <c r="D40" s="29">
        <f>SUM(D37:D39)</f>
        <v>-474061.4164799999</v>
      </c>
      <c r="E40" s="28"/>
    </row>
    <row r="41" spans="1:5" x14ac:dyDescent="0.2">
      <c r="A41" s="14" t="s">
        <v>138</v>
      </c>
      <c r="B41" s="14"/>
      <c r="C41" s="96"/>
      <c r="D41" s="48">
        <v>-4524</v>
      </c>
      <c r="E41" s="14"/>
    </row>
    <row r="42" spans="1:5" x14ac:dyDescent="0.2">
      <c r="A42" s="11" t="s">
        <v>165</v>
      </c>
      <c r="B42" s="11"/>
      <c r="C42" s="50"/>
      <c r="D42" s="50"/>
      <c r="E42" s="11"/>
    </row>
    <row r="43" spans="1:5" x14ac:dyDescent="0.2">
      <c r="A43" s="28" t="s">
        <v>140</v>
      </c>
      <c r="B43" s="28"/>
      <c r="C43" s="74"/>
      <c r="D43" s="29">
        <f>+D42+D41+D40+D35</f>
        <v>-836403.9164799999</v>
      </c>
      <c r="E43" s="28"/>
    </row>
    <row r="44" spans="1:5" x14ac:dyDescent="0.2">
      <c r="A44" s="52" t="s">
        <v>141</v>
      </c>
      <c r="B44" s="52"/>
      <c r="C44" s="98"/>
      <c r="D44" s="98">
        <f>+D23+D43</f>
        <v>176566160.93851998</v>
      </c>
      <c r="E44" s="52"/>
    </row>
  </sheetData>
  <mergeCells count="4">
    <mergeCell ref="C8:E8"/>
    <mergeCell ref="C9:E9"/>
    <mergeCell ref="A8:A10"/>
    <mergeCell ref="B8:B10"/>
  </mergeCells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23"/>
  <sheetViews>
    <sheetView workbookViewId="0"/>
  </sheetViews>
  <sheetFormatPr defaultRowHeight="12.75" x14ac:dyDescent="0.2"/>
  <cols>
    <col min="1" max="1" width="38.42578125" bestFit="1" customWidth="1"/>
    <col min="2" max="2" width="15.7109375" style="92" customWidth="1"/>
  </cols>
  <sheetData>
    <row r="2" spans="1:3" x14ac:dyDescent="0.2">
      <c r="B2" s="113" t="s">
        <v>331</v>
      </c>
      <c r="C2" s="109"/>
    </row>
    <row r="3" spans="1:3" x14ac:dyDescent="0.2">
      <c r="B3" s="113" t="s">
        <v>333</v>
      </c>
      <c r="C3" s="109"/>
    </row>
    <row r="4" spans="1:3" x14ac:dyDescent="0.2">
      <c r="B4" s="113" t="s">
        <v>334</v>
      </c>
      <c r="C4" s="109"/>
    </row>
    <row r="5" spans="1:3" x14ac:dyDescent="0.2">
      <c r="B5" s="113" t="s">
        <v>335</v>
      </c>
      <c r="C5" s="109"/>
    </row>
    <row r="6" spans="1:3" x14ac:dyDescent="0.2">
      <c r="B6" s="113" t="s">
        <v>341</v>
      </c>
      <c r="C6" s="109"/>
    </row>
    <row r="8" spans="1:3" x14ac:dyDescent="0.2">
      <c r="A8" s="121" t="s">
        <v>225</v>
      </c>
      <c r="B8" s="79">
        <v>2018</v>
      </c>
    </row>
    <row r="9" spans="1:3" x14ac:dyDescent="0.2">
      <c r="A9" s="122"/>
      <c r="B9" s="79" t="s">
        <v>62</v>
      </c>
    </row>
    <row r="10" spans="1:3" x14ac:dyDescent="0.2">
      <c r="A10" s="122"/>
      <c r="B10" s="79" t="s">
        <v>1</v>
      </c>
    </row>
    <row r="11" spans="1:3" x14ac:dyDescent="0.2">
      <c r="A11" s="39" t="s">
        <v>70</v>
      </c>
      <c r="B11" s="86"/>
    </row>
    <row r="12" spans="1:3" x14ac:dyDescent="0.2">
      <c r="A12" s="11" t="s">
        <v>71</v>
      </c>
      <c r="B12" s="81"/>
    </row>
    <row r="13" spans="1:3" x14ac:dyDescent="0.2">
      <c r="A13" s="11" t="s">
        <v>226</v>
      </c>
      <c r="B13" s="99">
        <v>-45000</v>
      </c>
    </row>
    <row r="14" spans="1:3" x14ac:dyDescent="0.2">
      <c r="A14" s="28" t="s">
        <v>113</v>
      </c>
      <c r="B14" s="86">
        <f>+B13</f>
        <v>-45000</v>
      </c>
    </row>
    <row r="15" spans="1:3" x14ac:dyDescent="0.2">
      <c r="A15" s="11" t="s">
        <v>114</v>
      </c>
      <c r="B15" s="81"/>
    </row>
    <row r="16" spans="1:3" x14ac:dyDescent="0.2">
      <c r="A16" s="46" t="s">
        <v>45</v>
      </c>
      <c r="B16" s="81">
        <v>-1994113.454399999</v>
      </c>
    </row>
    <row r="17" spans="1:2" x14ac:dyDescent="0.2">
      <c r="A17" s="46" t="s">
        <v>46</v>
      </c>
      <c r="B17" s="81">
        <v>-319926.0625</v>
      </c>
    </row>
    <row r="18" spans="1:2" x14ac:dyDescent="0.2">
      <c r="A18" s="46" t="s">
        <v>47</v>
      </c>
      <c r="B18" s="82">
        <v>-57740</v>
      </c>
    </row>
    <row r="19" spans="1:2" x14ac:dyDescent="0.2">
      <c r="A19" s="28" t="s">
        <v>137</v>
      </c>
      <c r="B19" s="86">
        <f>SUM(B16:B18)</f>
        <v>-2371779.5168999992</v>
      </c>
    </row>
    <row r="20" spans="1:2" x14ac:dyDescent="0.2">
      <c r="A20" s="37" t="s">
        <v>138</v>
      </c>
      <c r="B20" s="82">
        <v>-202047.75</v>
      </c>
    </row>
    <row r="21" spans="1:2" x14ac:dyDescent="0.2">
      <c r="A21" s="37" t="s">
        <v>139</v>
      </c>
      <c r="B21" s="81"/>
    </row>
    <row r="22" spans="1:2" x14ac:dyDescent="0.2">
      <c r="A22" s="28" t="s">
        <v>140</v>
      </c>
      <c r="B22" s="86">
        <f>+B19+B14+B20+B21</f>
        <v>-2618827.2668999992</v>
      </c>
    </row>
    <row r="23" spans="1:2" x14ac:dyDescent="0.2">
      <c r="A23" s="26" t="s">
        <v>141</v>
      </c>
      <c r="B23" s="91">
        <f>+B11+B22</f>
        <v>-2618827.2668999992</v>
      </c>
    </row>
  </sheetData>
  <mergeCells count="1">
    <mergeCell ref="A8:A10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45"/>
  <sheetViews>
    <sheetView workbookViewId="0"/>
  </sheetViews>
  <sheetFormatPr defaultColWidth="4.5703125" defaultRowHeight="12.75" x14ac:dyDescent="0.2"/>
  <cols>
    <col min="1" max="1" width="40" bestFit="1" customWidth="1"/>
    <col min="2" max="2" width="15.7109375" style="92" customWidth="1"/>
  </cols>
  <sheetData>
    <row r="2" spans="1:3" x14ac:dyDescent="0.2">
      <c r="B2" s="112" t="s">
        <v>331</v>
      </c>
      <c r="C2" s="108"/>
    </row>
    <row r="3" spans="1:3" x14ac:dyDescent="0.2">
      <c r="B3" s="112" t="s">
        <v>333</v>
      </c>
      <c r="C3" s="108"/>
    </row>
    <row r="4" spans="1:3" x14ac:dyDescent="0.2">
      <c r="B4" s="112" t="s">
        <v>334</v>
      </c>
      <c r="C4" s="108"/>
    </row>
    <row r="5" spans="1:3" x14ac:dyDescent="0.2">
      <c r="B5" s="112" t="s">
        <v>335</v>
      </c>
      <c r="C5" s="108"/>
    </row>
    <row r="6" spans="1:3" x14ac:dyDescent="0.2">
      <c r="B6" s="112" t="s">
        <v>342</v>
      </c>
      <c r="C6" s="108"/>
    </row>
    <row r="8" spans="1:3" x14ac:dyDescent="0.2">
      <c r="A8" s="121" t="s">
        <v>229</v>
      </c>
      <c r="B8" s="79">
        <v>2018</v>
      </c>
    </row>
    <row r="9" spans="1:3" x14ac:dyDescent="0.2">
      <c r="A9" s="121"/>
      <c r="B9" s="79" t="s">
        <v>62</v>
      </c>
    </row>
    <row r="10" spans="1:3" x14ac:dyDescent="0.2">
      <c r="A10" s="121"/>
      <c r="B10" s="79" t="s">
        <v>1</v>
      </c>
    </row>
    <row r="11" spans="1:3" x14ac:dyDescent="0.2">
      <c r="A11" s="11" t="s">
        <v>63</v>
      </c>
      <c r="B11" s="93"/>
    </row>
    <row r="12" spans="1:3" x14ac:dyDescent="0.2">
      <c r="A12" s="11" t="s">
        <v>230</v>
      </c>
      <c r="B12" s="93"/>
    </row>
    <row r="13" spans="1:3" x14ac:dyDescent="0.2">
      <c r="A13" s="11" t="s">
        <v>231</v>
      </c>
      <c r="B13" s="93"/>
    </row>
    <row r="14" spans="1:3" x14ac:dyDescent="0.2">
      <c r="A14" s="11" t="s">
        <v>232</v>
      </c>
      <c r="B14" s="93"/>
    </row>
    <row r="15" spans="1:3" x14ac:dyDescent="0.2">
      <c r="A15" s="11" t="s">
        <v>233</v>
      </c>
      <c r="B15" s="100">
        <v>380000</v>
      </c>
    </row>
    <row r="16" spans="1:3" x14ac:dyDescent="0.2">
      <c r="A16" s="11" t="s">
        <v>234</v>
      </c>
      <c r="B16" s="100">
        <v>0</v>
      </c>
    </row>
    <row r="17" spans="1:2" x14ac:dyDescent="0.2">
      <c r="A17" s="11" t="s">
        <v>235</v>
      </c>
      <c r="B17" s="100">
        <f>+B15</f>
        <v>380000</v>
      </c>
    </row>
    <row r="18" spans="1:2" x14ac:dyDescent="0.2">
      <c r="A18" s="71" t="s">
        <v>328</v>
      </c>
      <c r="B18" s="100">
        <v>5500000</v>
      </c>
    </row>
    <row r="19" spans="1:2" x14ac:dyDescent="0.2">
      <c r="A19" s="11" t="s">
        <v>236</v>
      </c>
      <c r="B19" s="93"/>
    </row>
    <row r="20" spans="1:2" x14ac:dyDescent="0.2">
      <c r="A20" s="11" t="s">
        <v>68</v>
      </c>
      <c r="B20" s="93"/>
    </row>
    <row r="21" spans="1:2" x14ac:dyDescent="0.2">
      <c r="A21" s="18" t="s">
        <v>69</v>
      </c>
      <c r="B21" s="101"/>
    </row>
    <row r="22" spans="1:2" x14ac:dyDescent="0.2">
      <c r="A22" s="28" t="s">
        <v>70</v>
      </c>
      <c r="B22" s="86">
        <f>+B17+B18</f>
        <v>5880000</v>
      </c>
    </row>
    <row r="23" spans="1:2" x14ac:dyDescent="0.2">
      <c r="A23" s="11" t="s">
        <v>71</v>
      </c>
      <c r="B23" s="93"/>
    </row>
    <row r="24" spans="1:2" x14ac:dyDescent="0.2">
      <c r="A24" s="11" t="s">
        <v>237</v>
      </c>
      <c r="B24" s="93"/>
    </row>
    <row r="25" spans="1:2" x14ac:dyDescent="0.2">
      <c r="A25" s="11" t="s">
        <v>238</v>
      </c>
      <c r="B25" s="93"/>
    </row>
    <row r="26" spans="1:2" x14ac:dyDescent="0.2">
      <c r="A26" s="11" t="s">
        <v>247</v>
      </c>
      <c r="B26" s="100">
        <v>-200000</v>
      </c>
    </row>
    <row r="27" spans="1:2" x14ac:dyDescent="0.2">
      <c r="A27" s="11" t="s">
        <v>239</v>
      </c>
      <c r="B27" s="93"/>
    </row>
    <row r="28" spans="1:2" x14ac:dyDescent="0.2">
      <c r="A28" s="11" t="s">
        <v>240</v>
      </c>
      <c r="B28" s="100">
        <v>0</v>
      </c>
    </row>
    <row r="29" spans="1:2" x14ac:dyDescent="0.2">
      <c r="A29" s="11" t="s">
        <v>241</v>
      </c>
      <c r="B29" s="100">
        <v>0</v>
      </c>
    </row>
    <row r="30" spans="1:2" x14ac:dyDescent="0.2">
      <c r="A30" s="14" t="s">
        <v>242</v>
      </c>
      <c r="B30" s="102">
        <f>+B26</f>
        <v>-200000</v>
      </c>
    </row>
    <row r="31" spans="1:2" x14ac:dyDescent="0.2">
      <c r="A31" s="14" t="s">
        <v>243</v>
      </c>
      <c r="B31" s="102">
        <f>+B30</f>
        <v>-200000</v>
      </c>
    </row>
    <row r="32" spans="1:2" x14ac:dyDescent="0.2">
      <c r="A32" s="11" t="s">
        <v>244</v>
      </c>
      <c r="B32" s="100">
        <v>-4810000</v>
      </c>
    </row>
    <row r="33" spans="1:2" x14ac:dyDescent="0.2">
      <c r="A33" s="11" t="s">
        <v>245</v>
      </c>
      <c r="B33" s="100">
        <v>-300000</v>
      </c>
    </row>
    <row r="34" spans="1:2" x14ac:dyDescent="0.2">
      <c r="A34" s="11" t="s">
        <v>246</v>
      </c>
      <c r="B34" s="93"/>
    </row>
    <row r="35" spans="1:2" x14ac:dyDescent="0.2">
      <c r="A35" s="71" t="s">
        <v>329</v>
      </c>
      <c r="B35" s="93">
        <v>-5000000</v>
      </c>
    </row>
    <row r="36" spans="1:2" x14ac:dyDescent="0.2">
      <c r="A36" s="28" t="s">
        <v>113</v>
      </c>
      <c r="B36" s="86">
        <f>+B33+B32+B31+B35</f>
        <v>-10310000</v>
      </c>
    </row>
    <row r="37" spans="1:2" x14ac:dyDescent="0.2">
      <c r="A37" s="11" t="s">
        <v>114</v>
      </c>
      <c r="B37" s="102"/>
    </row>
    <row r="38" spans="1:2" x14ac:dyDescent="0.2">
      <c r="A38" s="46" t="s">
        <v>45</v>
      </c>
      <c r="B38" s="93">
        <v>-1128333.95496</v>
      </c>
    </row>
    <row r="39" spans="1:2" x14ac:dyDescent="0.2">
      <c r="A39" s="46" t="s">
        <v>46</v>
      </c>
      <c r="B39" s="93">
        <v>-195216</v>
      </c>
    </row>
    <row r="40" spans="1:2" x14ac:dyDescent="0.2">
      <c r="A40" s="46" t="s">
        <v>47</v>
      </c>
      <c r="B40" s="93">
        <f>-25690-500000</f>
        <v>-525690</v>
      </c>
    </row>
    <row r="41" spans="1:2" x14ac:dyDescent="0.2">
      <c r="A41" s="28" t="s">
        <v>137</v>
      </c>
      <c r="B41" s="86">
        <f>+B40+B39+B38</f>
        <v>-1849239.95496</v>
      </c>
    </row>
    <row r="42" spans="1:2" x14ac:dyDescent="0.2">
      <c r="A42" s="37" t="s">
        <v>138</v>
      </c>
      <c r="B42" s="93">
        <v>-2556</v>
      </c>
    </row>
    <row r="43" spans="1:2" x14ac:dyDescent="0.2">
      <c r="A43" s="37" t="s">
        <v>139</v>
      </c>
      <c r="B43" s="102"/>
    </row>
    <row r="44" spans="1:2" x14ac:dyDescent="0.2">
      <c r="A44" s="28" t="s">
        <v>140</v>
      </c>
      <c r="B44" s="86">
        <f>+B43+B42+B41+B36</f>
        <v>-12161795.95496</v>
      </c>
    </row>
    <row r="45" spans="1:2" x14ac:dyDescent="0.2">
      <c r="A45" s="26" t="s">
        <v>141</v>
      </c>
      <c r="B45" s="91">
        <f>+B22+B44</f>
        <v>-6281795.9549599998</v>
      </c>
    </row>
  </sheetData>
  <mergeCells count="1">
    <mergeCell ref="A8:A10"/>
  </mergeCells>
  <pageMargins left="0.7" right="0.7" top="0.75" bottom="0.75" header="0.3" footer="0.3"/>
  <pageSetup paperSize="9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60"/>
  <sheetViews>
    <sheetView workbookViewId="0"/>
  </sheetViews>
  <sheetFormatPr defaultRowHeight="12.75" x14ac:dyDescent="0.2"/>
  <cols>
    <col min="1" max="1" width="38.42578125" bestFit="1" customWidth="1"/>
    <col min="2" max="2" width="15.7109375" style="92" customWidth="1"/>
  </cols>
  <sheetData>
    <row r="2" spans="1:3" x14ac:dyDescent="0.2">
      <c r="B2" s="113" t="s">
        <v>331</v>
      </c>
      <c r="C2" s="109"/>
    </row>
    <row r="3" spans="1:3" x14ac:dyDescent="0.2">
      <c r="B3" s="113" t="s">
        <v>333</v>
      </c>
      <c r="C3" s="109"/>
    </row>
    <row r="4" spans="1:3" x14ac:dyDescent="0.2">
      <c r="B4" s="113" t="s">
        <v>343</v>
      </c>
      <c r="C4" s="109"/>
    </row>
    <row r="5" spans="1:3" x14ac:dyDescent="0.2">
      <c r="B5" s="113" t="s">
        <v>335</v>
      </c>
      <c r="C5" s="109"/>
    </row>
    <row r="6" spans="1:3" x14ac:dyDescent="0.2">
      <c r="B6" s="113" t="s">
        <v>344</v>
      </c>
      <c r="C6" s="109"/>
    </row>
    <row r="8" spans="1:3" x14ac:dyDescent="0.2">
      <c r="A8" s="121" t="s">
        <v>248</v>
      </c>
      <c r="B8" s="79">
        <v>2018</v>
      </c>
    </row>
    <row r="9" spans="1:3" x14ac:dyDescent="0.2">
      <c r="A9" s="121"/>
      <c r="B9" s="79" t="s">
        <v>62</v>
      </c>
    </row>
    <row r="10" spans="1:3" x14ac:dyDescent="0.2">
      <c r="A10" s="121"/>
      <c r="B10" s="79" t="s">
        <v>1</v>
      </c>
    </row>
    <row r="11" spans="1:3" x14ac:dyDescent="0.2">
      <c r="A11" s="11" t="s">
        <v>63</v>
      </c>
      <c r="B11" s="93"/>
    </row>
    <row r="12" spans="1:3" x14ac:dyDescent="0.2">
      <c r="A12" s="11" t="s">
        <v>178</v>
      </c>
      <c r="B12" s="93"/>
    </row>
    <row r="13" spans="1:3" x14ac:dyDescent="0.2">
      <c r="A13" s="11" t="s">
        <v>179</v>
      </c>
      <c r="B13" s="100">
        <v>94901</v>
      </c>
    </row>
    <row r="14" spans="1:3" x14ac:dyDescent="0.2">
      <c r="A14" s="11" t="s">
        <v>249</v>
      </c>
      <c r="B14" s="84">
        <v>106557</v>
      </c>
    </row>
    <row r="15" spans="1:3" x14ac:dyDescent="0.2">
      <c r="A15" s="14" t="s">
        <v>180</v>
      </c>
      <c r="B15" s="85">
        <f>+B13+B14</f>
        <v>201458</v>
      </c>
    </row>
    <row r="16" spans="1:3" x14ac:dyDescent="0.2">
      <c r="A16" s="11" t="s">
        <v>250</v>
      </c>
      <c r="B16" s="85">
        <v>180000</v>
      </c>
    </row>
    <row r="17" spans="1:2" x14ac:dyDescent="0.2">
      <c r="A17" s="11" t="s">
        <v>68</v>
      </c>
      <c r="B17" s="80"/>
    </row>
    <row r="18" spans="1:2" x14ac:dyDescent="0.2">
      <c r="A18" s="18" t="s">
        <v>69</v>
      </c>
      <c r="B18" s="103"/>
    </row>
    <row r="19" spans="1:2" x14ac:dyDescent="0.2">
      <c r="A19" s="28" t="s">
        <v>70</v>
      </c>
      <c r="B19" s="86">
        <f>+B16+B15</f>
        <v>381458</v>
      </c>
    </row>
    <row r="20" spans="1:2" x14ac:dyDescent="0.2">
      <c r="A20" s="11" t="s">
        <v>227</v>
      </c>
      <c r="B20" s="80"/>
    </row>
    <row r="21" spans="1:2" x14ac:dyDescent="0.2">
      <c r="A21" s="11" t="s">
        <v>114</v>
      </c>
      <c r="B21" s="80"/>
    </row>
    <row r="22" spans="1:2" x14ac:dyDescent="0.2">
      <c r="A22" s="11" t="s">
        <v>115</v>
      </c>
      <c r="B22" s="80"/>
    </row>
    <row r="23" spans="1:2" x14ac:dyDescent="0.2">
      <c r="A23" s="11" t="s">
        <v>116</v>
      </c>
      <c r="B23" s="84">
        <v>-5403872.9017599998</v>
      </c>
    </row>
    <row r="24" spans="1:2" x14ac:dyDescent="0.2">
      <c r="A24" s="14" t="s">
        <v>117</v>
      </c>
      <c r="B24" s="85">
        <v>-5403872.9017599998</v>
      </c>
    </row>
    <row r="25" spans="1:2" x14ac:dyDescent="0.2">
      <c r="A25" s="11" t="s">
        <v>118</v>
      </c>
      <c r="B25" s="80"/>
    </row>
    <row r="26" spans="1:2" x14ac:dyDescent="0.2">
      <c r="A26" s="11" t="s">
        <v>119</v>
      </c>
      <c r="B26" s="84">
        <v>-183534.57500000004</v>
      </c>
    </row>
    <row r="27" spans="1:2" x14ac:dyDescent="0.2">
      <c r="A27" s="14" t="s">
        <v>120</v>
      </c>
      <c r="B27" s="85">
        <v>-183534.57500000004</v>
      </c>
    </row>
    <row r="28" spans="1:2" x14ac:dyDescent="0.2">
      <c r="A28" s="11" t="s">
        <v>121</v>
      </c>
      <c r="B28" s="80"/>
    </row>
    <row r="29" spans="1:2" x14ac:dyDescent="0.2">
      <c r="A29" s="11" t="s">
        <v>122</v>
      </c>
      <c r="B29" s="80"/>
    </row>
    <row r="30" spans="1:2" x14ac:dyDescent="0.2">
      <c r="A30" s="11" t="s">
        <v>123</v>
      </c>
      <c r="B30" s="84">
        <v>-170000</v>
      </c>
    </row>
    <row r="31" spans="1:2" x14ac:dyDescent="0.2">
      <c r="A31" s="11" t="s">
        <v>251</v>
      </c>
      <c r="B31" s="84">
        <v>-250000</v>
      </c>
    </row>
    <row r="32" spans="1:2" x14ac:dyDescent="0.2">
      <c r="A32" s="11" t="s">
        <v>252</v>
      </c>
      <c r="B32" s="84">
        <v>-143000</v>
      </c>
    </row>
    <row r="33" spans="1:2" x14ac:dyDescent="0.2">
      <c r="A33" s="11" t="s">
        <v>124</v>
      </c>
      <c r="B33" s="84">
        <v>-70000</v>
      </c>
    </row>
    <row r="34" spans="1:2" x14ac:dyDescent="0.2">
      <c r="A34" s="11" t="s">
        <v>125</v>
      </c>
      <c r="B34" s="84">
        <v>-60199.960000000014</v>
      </c>
    </row>
    <row r="35" spans="1:2" x14ac:dyDescent="0.2">
      <c r="A35" s="11" t="s">
        <v>253</v>
      </c>
      <c r="B35" s="84">
        <v>0</v>
      </c>
    </row>
    <row r="36" spans="1:2" x14ac:dyDescent="0.2">
      <c r="A36" s="14" t="s">
        <v>126</v>
      </c>
      <c r="B36" s="85">
        <f>SUM(B30:B35)</f>
        <v>-693199.96</v>
      </c>
    </row>
    <row r="37" spans="1:2" x14ac:dyDescent="0.2">
      <c r="A37" s="11" t="s">
        <v>127</v>
      </c>
      <c r="B37" s="80"/>
    </row>
    <row r="38" spans="1:2" x14ac:dyDescent="0.2">
      <c r="A38" s="11" t="s">
        <v>218</v>
      </c>
      <c r="B38" s="84">
        <v>-28000</v>
      </c>
    </row>
    <row r="39" spans="1:2" x14ac:dyDescent="0.2">
      <c r="A39" s="11" t="s">
        <v>219</v>
      </c>
      <c r="B39" s="84">
        <v>-1200088</v>
      </c>
    </row>
    <row r="40" spans="1:2" x14ac:dyDescent="0.2">
      <c r="A40" s="11" t="s">
        <v>128</v>
      </c>
      <c r="B40" s="84">
        <v>-8280</v>
      </c>
    </row>
    <row r="41" spans="1:2" x14ac:dyDescent="0.2">
      <c r="A41" s="11" t="s">
        <v>129</v>
      </c>
      <c r="B41" s="84">
        <v>-50000</v>
      </c>
    </row>
    <row r="42" spans="1:2" x14ac:dyDescent="0.2">
      <c r="A42" s="11" t="s">
        <v>254</v>
      </c>
      <c r="B42" s="84">
        <v>-53000</v>
      </c>
    </row>
    <row r="43" spans="1:2" x14ac:dyDescent="0.2">
      <c r="A43" s="11" t="s">
        <v>255</v>
      </c>
      <c r="B43" s="84">
        <v>-35000</v>
      </c>
    </row>
    <row r="44" spans="1:2" x14ac:dyDescent="0.2">
      <c r="A44" s="11" t="s">
        <v>130</v>
      </c>
      <c r="B44" s="84">
        <v>-1059900</v>
      </c>
    </row>
    <row r="45" spans="1:2" x14ac:dyDescent="0.2">
      <c r="A45" s="11" t="s">
        <v>256</v>
      </c>
      <c r="B45" s="84">
        <v>-288000</v>
      </c>
    </row>
    <row r="46" spans="1:2" x14ac:dyDescent="0.2">
      <c r="A46" s="11" t="s">
        <v>164</v>
      </c>
      <c r="B46" s="84">
        <v>-156500</v>
      </c>
    </row>
    <row r="47" spans="1:2" x14ac:dyDescent="0.2">
      <c r="A47" s="11" t="s">
        <v>257</v>
      </c>
      <c r="B47" s="84">
        <v>-177748</v>
      </c>
    </row>
    <row r="48" spans="1:2" x14ac:dyDescent="0.2">
      <c r="A48" s="11" t="s">
        <v>131</v>
      </c>
      <c r="B48" s="84">
        <v>-30500</v>
      </c>
    </row>
    <row r="49" spans="1:2" x14ac:dyDescent="0.2">
      <c r="A49" s="11" t="s">
        <v>228</v>
      </c>
      <c r="B49" s="84">
        <v>-175000</v>
      </c>
    </row>
    <row r="50" spans="1:2" x14ac:dyDescent="0.2">
      <c r="A50" s="11" t="s">
        <v>132</v>
      </c>
      <c r="B50" s="84">
        <v>-504000</v>
      </c>
    </row>
    <row r="51" spans="1:2" x14ac:dyDescent="0.2">
      <c r="A51" s="11" t="s">
        <v>133</v>
      </c>
      <c r="B51" s="84">
        <v>-50000</v>
      </c>
    </row>
    <row r="52" spans="1:2" x14ac:dyDescent="0.2">
      <c r="A52" s="11" t="s">
        <v>134</v>
      </c>
      <c r="B52" s="84">
        <v>-10200</v>
      </c>
    </row>
    <row r="53" spans="1:2" x14ac:dyDescent="0.2">
      <c r="A53" s="14" t="s">
        <v>135</v>
      </c>
      <c r="B53" s="85">
        <f>SUM(B38:B52)</f>
        <v>-3826216</v>
      </c>
    </row>
    <row r="54" spans="1:2" x14ac:dyDescent="0.2">
      <c r="A54" s="14" t="s">
        <v>136</v>
      </c>
      <c r="B54" s="85">
        <f>+B53+B36</f>
        <v>-4519415.96</v>
      </c>
    </row>
    <row r="55" spans="1:2" x14ac:dyDescent="0.2">
      <c r="A55" s="14" t="s">
        <v>258</v>
      </c>
      <c r="B55" s="104"/>
    </row>
    <row r="56" spans="1:2" x14ac:dyDescent="0.2">
      <c r="A56" s="14" t="s">
        <v>137</v>
      </c>
      <c r="B56" s="85">
        <f>+B54+B27+B24</f>
        <v>-10106823.436760001</v>
      </c>
    </row>
    <row r="57" spans="1:2" x14ac:dyDescent="0.2">
      <c r="A57" s="14" t="s">
        <v>138</v>
      </c>
      <c r="B57" s="85">
        <v>-1574257.89</v>
      </c>
    </row>
    <row r="58" spans="1:2" x14ac:dyDescent="0.2">
      <c r="A58" s="11" t="s">
        <v>165</v>
      </c>
      <c r="B58" s="80"/>
    </row>
    <row r="59" spans="1:2" x14ac:dyDescent="0.2">
      <c r="A59" s="28" t="s">
        <v>140</v>
      </c>
      <c r="B59" s="86">
        <f>+B58+B57+B56</f>
        <v>-11681081.326760001</v>
      </c>
    </row>
    <row r="60" spans="1:2" x14ac:dyDescent="0.2">
      <c r="A60" s="26" t="s">
        <v>141</v>
      </c>
      <c r="B60" s="91">
        <f>+B19+B59</f>
        <v>-11299623.326760001</v>
      </c>
    </row>
  </sheetData>
  <mergeCells count="1">
    <mergeCell ref="A8:A10"/>
  </mergeCells>
  <pageMargins left="0.7" right="0.7" top="0.75" bottom="0.75" header="0.3" footer="0.3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23"/>
  <sheetViews>
    <sheetView workbookViewId="0"/>
  </sheetViews>
  <sheetFormatPr defaultRowHeight="12.75" x14ac:dyDescent="0.2"/>
  <cols>
    <col min="1" max="1" width="35.140625" bestFit="1" customWidth="1"/>
    <col min="2" max="2" width="15.140625" customWidth="1"/>
  </cols>
  <sheetData>
    <row r="2" spans="1:3" x14ac:dyDescent="0.2">
      <c r="A2" s="114"/>
      <c r="B2" s="109" t="s">
        <v>331</v>
      </c>
      <c r="C2" s="109"/>
    </row>
    <row r="3" spans="1:3" x14ac:dyDescent="0.2">
      <c r="A3" s="114"/>
      <c r="B3" s="109" t="s">
        <v>333</v>
      </c>
      <c r="C3" s="109"/>
    </row>
    <row r="4" spans="1:3" x14ac:dyDescent="0.2">
      <c r="A4" s="114"/>
      <c r="B4" s="109" t="s">
        <v>334</v>
      </c>
      <c r="C4" s="109"/>
    </row>
    <row r="5" spans="1:3" x14ac:dyDescent="0.2">
      <c r="A5" s="114"/>
      <c r="B5" s="109" t="s">
        <v>335</v>
      </c>
      <c r="C5" s="109"/>
    </row>
    <row r="6" spans="1:3" x14ac:dyDescent="0.2">
      <c r="A6" s="114"/>
      <c r="B6" s="109" t="s">
        <v>345</v>
      </c>
      <c r="C6" s="109"/>
    </row>
    <row r="7" spans="1:3" x14ac:dyDescent="0.2">
      <c r="A7" s="114"/>
      <c r="B7" s="109"/>
    </row>
    <row r="8" spans="1:3" x14ac:dyDescent="0.2">
      <c r="A8" s="115" t="s">
        <v>348</v>
      </c>
    </row>
    <row r="9" spans="1:3" x14ac:dyDescent="0.2">
      <c r="A9" s="3"/>
      <c r="B9" s="4">
        <v>2018</v>
      </c>
    </row>
    <row r="10" spans="1:3" x14ac:dyDescent="0.2">
      <c r="A10" s="5" t="s">
        <v>15</v>
      </c>
      <c r="B10" s="6">
        <v>18420000</v>
      </c>
    </row>
    <row r="11" spans="1:3" x14ac:dyDescent="0.2">
      <c r="A11" s="5" t="s">
        <v>17</v>
      </c>
      <c r="B11" s="6">
        <v>755000</v>
      </c>
    </row>
    <row r="12" spans="1:3" x14ac:dyDescent="0.2">
      <c r="A12" s="5" t="s">
        <v>18</v>
      </c>
      <c r="B12" s="6">
        <v>45000</v>
      </c>
    </row>
    <row r="13" spans="1:3" x14ac:dyDescent="0.2">
      <c r="A13" s="5" t="s">
        <v>19</v>
      </c>
      <c r="B13" s="6">
        <v>2000000</v>
      </c>
    </row>
    <row r="14" spans="1:3" x14ac:dyDescent="0.2">
      <c r="A14" s="5" t="s">
        <v>20</v>
      </c>
      <c r="B14" s="6">
        <v>900000</v>
      </c>
    </row>
    <row r="15" spans="1:3" x14ac:dyDescent="0.2">
      <c r="A15" s="5" t="s">
        <v>21</v>
      </c>
      <c r="B15" s="6">
        <v>200000</v>
      </c>
    </row>
    <row r="16" spans="1:3" x14ac:dyDescent="0.2">
      <c r="A16" s="5" t="s">
        <v>22</v>
      </c>
      <c r="B16" s="6">
        <v>52000</v>
      </c>
    </row>
    <row r="17" spans="1:2" x14ac:dyDescent="0.2">
      <c r="A17" s="5" t="s">
        <v>23</v>
      </c>
      <c r="B17" s="6">
        <v>237875</v>
      </c>
    </row>
    <row r="18" spans="1:2" x14ac:dyDescent="0.2">
      <c r="A18" s="3" t="s">
        <v>24</v>
      </c>
      <c r="B18" s="7">
        <f>SUM(B10:B17)</f>
        <v>22609875</v>
      </c>
    </row>
    <row r="20" spans="1:2" x14ac:dyDescent="0.2">
      <c r="A20" s="1" t="s">
        <v>347</v>
      </c>
    </row>
    <row r="21" spans="1:2" x14ac:dyDescent="0.2">
      <c r="A21" s="8"/>
      <c r="B21" s="4">
        <v>2018</v>
      </c>
    </row>
    <row r="22" spans="1:2" x14ac:dyDescent="0.2">
      <c r="A22" s="5" t="s">
        <v>25</v>
      </c>
      <c r="B22" s="6">
        <v>1821842</v>
      </c>
    </row>
    <row r="23" spans="1:2" x14ac:dyDescent="0.2">
      <c r="A23" s="3" t="s">
        <v>24</v>
      </c>
      <c r="B23" s="7">
        <f>B22</f>
        <v>1821842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Lisa 1 - koond</vt:lpstr>
      <vt:lpstr>Lisa 2 - MM</vt:lpstr>
      <vt:lpstr>Lisa 3 - LKA</vt:lpstr>
      <vt:lpstr>Lisa 4 - TMO</vt:lpstr>
      <vt:lpstr>Lisa 5- PTO</vt:lpstr>
      <vt:lpstr>Lisa 6 - MKO</vt:lpstr>
      <vt:lpstr>Lisa 7 - MAK</vt:lpstr>
      <vt:lpstr>Lisa 8 - ADM</vt:lpstr>
      <vt:lpstr>Lisa 9 - kap mahutused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2008-12-12T22:09:54Z</dcterms:created>
  <dcterms:modified xsi:type="dcterms:W3CDTF">2017-12-19T21:25:51Z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TemplateVersion">
    <vt:i4>12</vt:i4>
  </property>
</Properties>
</file>